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385"/>
  </bookViews>
  <sheets>
    <sheet name="IMMOBILIZZATO" sheetId="1" r:id="rId1"/>
    <sheet name="LIBE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2" l="1"/>
  <c r="B187" i="2" l="1"/>
  <c r="B173" i="2"/>
  <c r="B166" i="2"/>
  <c r="B153" i="2"/>
  <c r="C159" i="2"/>
  <c r="C163" i="2"/>
  <c r="C162" i="2"/>
  <c r="C160" i="2"/>
  <c r="C158" i="2"/>
  <c r="C170" i="2"/>
  <c r="C150" i="2"/>
  <c r="C149" i="2"/>
  <c r="B144" i="2" l="1"/>
  <c r="C161" i="2"/>
  <c r="C179" i="2"/>
  <c r="C181" i="2"/>
  <c r="C182" i="2"/>
  <c r="C183" i="2"/>
  <c r="C184" i="2"/>
  <c r="C225" i="2" l="1"/>
  <c r="B221" i="2"/>
  <c r="C226" i="2" l="1"/>
  <c r="C185" i="2" l="1"/>
  <c r="B185" i="2"/>
  <c r="C219" i="2"/>
  <c r="B219" i="2"/>
  <c r="C164" i="2"/>
  <c r="B164" i="2"/>
  <c r="C171" i="2"/>
  <c r="B171" i="2"/>
  <c r="C151" i="2"/>
  <c r="B151" i="2"/>
  <c r="C142" i="2"/>
  <c r="B142" i="2"/>
  <c r="C135" i="2"/>
  <c r="B135" i="2"/>
  <c r="C89" i="2"/>
  <c r="B89" i="2"/>
  <c r="C69" i="2"/>
  <c r="B69" i="2"/>
  <c r="C175" i="2" l="1"/>
  <c r="C100" i="2"/>
  <c r="B4" i="2"/>
  <c r="C1" i="2" s="1"/>
  <c r="C144" i="1"/>
  <c r="B144" i="1"/>
  <c r="C134" i="1"/>
  <c r="B134" i="1"/>
  <c r="C93" i="1"/>
  <c r="B93" i="1"/>
  <c r="C85" i="1"/>
  <c r="B85" i="1"/>
  <c r="B47" i="1"/>
  <c r="C78" i="1"/>
  <c r="B78" i="1"/>
  <c r="C43" i="1"/>
  <c r="B43" i="1"/>
  <c r="C29" i="1"/>
  <c r="B29" i="1"/>
  <c r="C4" i="1" l="1"/>
</calcChain>
</file>

<file path=xl/sharedStrings.xml><?xml version="1.0" encoding="utf-8"?>
<sst xmlns="http://schemas.openxmlformats.org/spreadsheetml/2006/main" count="362" uniqueCount="246">
  <si>
    <t>Titoli immobilizzati</t>
  </si>
  <si>
    <t>Titoli di debito</t>
  </si>
  <si>
    <t>Obbligazioni in euro</t>
  </si>
  <si>
    <t>descrizione titolo</t>
  </si>
  <si>
    <t>Qta  VNominale</t>
  </si>
  <si>
    <t xml:space="preserve"> Valore di bilancio in euro </t>
  </si>
  <si>
    <t>rendimento %</t>
  </si>
  <si>
    <t>BTP 1/09/2036 - 2,25% ventennali</t>
  </si>
  <si>
    <t>BURGER KING FRANCE SAS</t>
  </si>
  <si>
    <t>INTERXION 6% 13/20</t>
  </si>
  <si>
    <t>TEVA 1 5/8 10/15/28</t>
  </si>
  <si>
    <t>unipol gruppo 3,50% call 29.11.2027</t>
  </si>
  <si>
    <t>Wind 20/01/2025 3,125%</t>
  </si>
  <si>
    <t>TOTALE</t>
  </si>
  <si>
    <t>Obbligazioni in USD</t>
  </si>
  <si>
    <t>General Motors Co 4 % 12/11/2014-01/04/2025</t>
  </si>
  <si>
    <t>JP Morgan 3,625 14-24</t>
  </si>
  <si>
    <t>WESTERN DIGITAL 01/04/23 7,7375% USD</t>
  </si>
  <si>
    <t>Titoli di capitale</t>
  </si>
  <si>
    <t>Azioni in EURO</t>
  </si>
  <si>
    <t>Qta_VNominale</t>
  </si>
  <si>
    <t>ALLIANZ SE-REG (DE)</t>
  </si>
  <si>
    <t>AZIONI AZIMUT HOLDING</t>
  </si>
  <si>
    <t xml:space="preserve">AZIONI BANCA MEDIOLANUM </t>
  </si>
  <si>
    <t>Azioni Diasorin AOR</t>
  </si>
  <si>
    <t>AZIONI EDF ELECTRICITE DE FRANCE</t>
  </si>
  <si>
    <t>Azioni Engie</t>
  </si>
  <si>
    <t>Azioni EUTELSAT COMMUN:</t>
  </si>
  <si>
    <t xml:space="preserve">Azioni Fortum OYJ eur </t>
  </si>
  <si>
    <t xml:space="preserve">Azioni INFINEON TECHNOL </t>
  </si>
  <si>
    <t>Azioni Leonardo Finmeccanica</t>
  </si>
  <si>
    <t>Azioni LINDE-ORD SHS EUR</t>
  </si>
  <si>
    <t xml:space="preserve">AZIONI LVMH   </t>
  </si>
  <si>
    <t xml:space="preserve">Azioni Mediobanca </t>
  </si>
  <si>
    <t xml:space="preserve">Azioni RWE ord shs  </t>
  </si>
  <si>
    <t>Azioni SAP AG</t>
  </si>
  <si>
    <t xml:space="preserve">Azioni Telefonica Esp. </t>
  </si>
  <si>
    <t xml:space="preserve">Azioni Total </t>
  </si>
  <si>
    <t>Credit Agricole Par</t>
  </si>
  <si>
    <t>DAIMLER AG-REG</t>
  </si>
  <si>
    <t>eni raggr</t>
  </si>
  <si>
    <t>GENERALI ASS 2000</t>
  </si>
  <si>
    <t>Henkel Pref SHS xet</t>
  </si>
  <si>
    <t>Intesa SanPaolo ord</t>
  </si>
  <si>
    <t>MONDELEZ INTERN TLX</t>
  </si>
  <si>
    <t>UNICREDIT ORG RG</t>
  </si>
  <si>
    <t>UNIEURO AZ ORD MTA</t>
  </si>
  <si>
    <t>XEROX</t>
  </si>
  <si>
    <t>Qta VNominale</t>
  </si>
  <si>
    <t>Azioni in CHF</t>
  </si>
  <si>
    <t>ROCHE HOLDING AG-GENUSSS</t>
  </si>
  <si>
    <t>Azioni in USD</t>
  </si>
  <si>
    <t>EDWARDS LIFESCIENCES CP</t>
  </si>
  <si>
    <t>Fondi  in EURO</t>
  </si>
  <si>
    <t>Az. Fund 1 Dividend Premium</t>
  </si>
  <si>
    <t>Azimut fund</t>
  </si>
  <si>
    <t>Blackrock Global Funds</t>
  </si>
  <si>
    <t>BNY Mellon GLB Real Ret (Eur) A D</t>
  </si>
  <si>
    <t>ETF ISHARES GLOBAL CORPORATE BOND UCITS</t>
  </si>
  <si>
    <t>ETF ISHARES JPM EMERG MKT BOND MTF</t>
  </si>
  <si>
    <t>ETF ISHARES USD C.B.</t>
  </si>
  <si>
    <t>Euro High Yeld Corporate (EUR)</t>
  </si>
  <si>
    <t>Europe High Yeld Bond -A (EUR)</t>
  </si>
  <si>
    <t>Fidelity Euro Balanced A D</t>
  </si>
  <si>
    <t>Invesco Global Targeted Retns A (EUR) D</t>
  </si>
  <si>
    <t>ISHARES MSCI EUROPE</t>
  </si>
  <si>
    <t>JPM Financials Bond A (EUR)</t>
  </si>
  <si>
    <t xml:space="preserve">JPM FLEXIBLE CREDIT BOND </t>
  </si>
  <si>
    <t>JPM FUNDS GLOBAL BOND OPPORTUNITIES</t>
  </si>
  <si>
    <t>Lyxor ETF Iboxx EUR</t>
  </si>
  <si>
    <t>LYXOR UCITS ETF AUSTRALIA</t>
  </si>
  <si>
    <t>LYXOR UCITS ETF STX EU 600 HEALTHCARE</t>
  </si>
  <si>
    <t>MBB GLOBAL HOGH YIELD</t>
  </si>
  <si>
    <t>Mediolanum Challenge Euro Bond Fund L-B</t>
  </si>
  <si>
    <t>MEDIOLANUM FLESSIBILE STRATEGICO</t>
  </si>
  <si>
    <t xml:space="preserve">MORGAN STANLEY GLOBAL BRANDS </t>
  </si>
  <si>
    <t xml:space="preserve">MORGAN STANLEY INVEST.FUND GLOBAL BALANCED </t>
  </si>
  <si>
    <t>PICTET EUR SHORT TERM HIGH YIELD</t>
  </si>
  <si>
    <t xml:space="preserve">PICTET HIGH DIVIDEND SELECTION R DM EUR </t>
  </si>
  <si>
    <t>PICTET MULTI ASSET GLOBAL OPPORTUNITIES</t>
  </si>
  <si>
    <t xml:space="preserve">PICTET SHORT TERM EMERGING CORPORATE </t>
  </si>
  <si>
    <t>PIMCO FUNDS PIMCO CAPITAL SECURITIES E INCOOME</t>
  </si>
  <si>
    <t>SCHRODER ISF STRATEGIC CREDIT EUR</t>
  </si>
  <si>
    <t>SPDR S&amp;P US DVD ARISTOCRATSMUCITSIM ETF</t>
  </si>
  <si>
    <t>SPDR S&amp;P US ENERGY</t>
  </si>
  <si>
    <t>Templeton Global Income A (EURHDG) D</t>
  </si>
  <si>
    <t xml:space="preserve">THEAM QUANT EQUITY EUROPE INCOME DEFENS C </t>
  </si>
  <si>
    <t xml:space="preserve">Vanguard Ftse All World high dividend yield ucits </t>
  </si>
  <si>
    <t xml:space="preserve">VANGUARD GLB MIN VOLATILITY </t>
  </si>
  <si>
    <t>INVESCO GLOBAL INVESTMENT GRADE CORPORATE</t>
  </si>
  <si>
    <t>JP MORGAN INVESTMENT FUND</t>
  </si>
  <si>
    <t xml:space="preserve">JPM ORGAN FUNDS US VALUE A DIST USD </t>
  </si>
  <si>
    <t>Fondi  in USD</t>
  </si>
  <si>
    <t xml:space="preserve">AGSBB 3 1/2 30/06/2047 AG INSURANCE SA/NV </t>
  </si>
  <si>
    <t>ALMAIN 15/10/22 7.25</t>
  </si>
  <si>
    <t>ANTOLN 30/6/22 5.125</t>
  </si>
  <si>
    <t>ASTIM12/20 7,125%</t>
  </si>
  <si>
    <t>AT-T  T 3.15 04/09/36</t>
  </si>
  <si>
    <t>AVLN 3 3/8 04/12/45</t>
  </si>
  <si>
    <t>BOPARAN FINANCE PLC BOPRLN 4 3/8 15/07/21</t>
  </si>
  <si>
    <t>BTUN 17/02/24 5,625%</t>
  </si>
  <si>
    <t>CAR 15/05/2025 4,5%</t>
  </si>
  <si>
    <t>CARLSON 15/06/23 TV</t>
  </si>
  <si>
    <t>CASINO GUICHARD PERRACHO</t>
  </si>
  <si>
    <t>CCT EU 15/10/24</t>
  </si>
  <si>
    <t>CDRSM 6 3/4 01.11.21</t>
  </si>
  <si>
    <t>CEMEX 1/22 4.75% EUR</t>
  </si>
  <si>
    <t>CHEMOURS CO CC 6 1/8 15/05/2023</t>
  </si>
  <si>
    <t>CLEF 2.706 30/06/50 TM A8</t>
  </si>
  <si>
    <t>DOUGR 6 1/4 15.07.22</t>
  </si>
  <si>
    <t>EDREAMS 1/8/21 8.5%</t>
  </si>
  <si>
    <t xml:space="preserve">EUROCA  5 3/4 15/06/22 5,75% </t>
  </si>
  <si>
    <t>EUROPCAR GROUPE SA EUROCA 11/24 4,125%</t>
  </si>
  <si>
    <t>FERRARINI SPA 6 3/8 15/04/20</t>
  </si>
  <si>
    <t>GOODYEAR 3,75% 15-23</t>
  </si>
  <si>
    <t>HERTZ 10/21 4,125%</t>
  </si>
  <si>
    <t>LABFP 6 1/4 07.01.22</t>
  </si>
  <si>
    <t>LECTA SA LECTA 6 1/2 08/01/23</t>
  </si>
  <si>
    <t>LINCFI 6 7/8 15.04.21</t>
  </si>
  <si>
    <t>MITTEL TF 2017-2023</t>
  </si>
  <si>
    <t>NFLX 15/5/27  3,625%</t>
  </si>
  <si>
    <t xml:space="preserve">NWIDE 4 1/8 03/23 </t>
  </si>
  <si>
    <t>OFFICINE MACCAFERRI SPA 5 3/4 01/06/2021</t>
  </si>
  <si>
    <t>PIAGIM 4/21 4,625%</t>
  </si>
  <si>
    <t>RALFP 4 04/02/21</t>
  </si>
  <si>
    <t>SFRFP 5 3/8 15/05/22 5,375%</t>
  </si>
  <si>
    <t>SILK BIDCO AS HRGNO 7 1/2 01/02/2022</t>
  </si>
  <si>
    <t>SOFTBANK GROUP CORP 4 19/09/2029</t>
  </si>
  <si>
    <t>TCGLN 6 3/4 15/06/21</t>
  </si>
  <si>
    <t>Telecom Italia Spa 17/3/05-17/3/55- 5,25%</t>
  </si>
  <si>
    <t>TNETBB 6 3/4 15.08.24</t>
  </si>
  <si>
    <t>TURKEY 3 1/4 14/6/25</t>
  </si>
  <si>
    <t>UNITY 15/1/23 5.75%</t>
  </si>
  <si>
    <t>VALLOUREC SA VKFP 6 5/8 15/10/22</t>
  </si>
  <si>
    <t>VMED 15/1/25 4.5% EUR</t>
  </si>
  <si>
    <t>WIND TRE SPA 0 20/01/2024</t>
  </si>
  <si>
    <t>APPLE 2,15% 09/02/2022 USD</t>
  </si>
  <si>
    <t>ARNC 5 1/8 10/01/2024</t>
  </si>
  <si>
    <t>EXXON MOBIL 2,397%</t>
  </si>
  <si>
    <t>LUKOIL 4.563 24/04/2023</t>
  </si>
  <si>
    <t>MAERSK 3 3/4 22/09/2024</t>
  </si>
  <si>
    <t>MICROSOFT CORP 3 1/8 03/11/25</t>
  </si>
  <si>
    <t>NVIDIA CORP 2.2 16/09/21</t>
  </si>
  <si>
    <t>PEMEX 4 1/4 15/01/25 4,25%</t>
  </si>
  <si>
    <t>US TREASURY 1,25% 31/01/2020</t>
  </si>
  <si>
    <t xml:space="preserve">ADIDAS ord eur </t>
  </si>
  <si>
    <t>Azioni AXA</t>
  </si>
  <si>
    <t>AZIONI CNP ASSURANCES PAR</t>
  </si>
  <si>
    <t>AZIONI EDP ORD SHS EUR LIS</t>
  </si>
  <si>
    <t xml:space="preserve">Azioni Endresa s.a. </t>
  </si>
  <si>
    <t>AZIONI GDF SUEZ (ENGIE) PAR</t>
  </si>
  <si>
    <t>AZIONI KLEPIERRE SHS EUR PA</t>
  </si>
  <si>
    <t>AZIONI KON. AHOLD EUR EAM</t>
  </si>
  <si>
    <t>AZIONI LUKOIL ADR FRA</t>
  </si>
  <si>
    <t>AZIONI NAVIGATOR ORD LIS</t>
  </si>
  <si>
    <t>AZIONI PORSCHE AG PRIV XET</t>
  </si>
  <si>
    <t>AZIONI POSTE ITALIANE AZ OR</t>
  </si>
  <si>
    <t>AZIONI TELEF. ESP.</t>
  </si>
  <si>
    <t>AZIONI UNIPOLSAI ORD</t>
  </si>
  <si>
    <t>AZIONI ZURICH INSUR GR XET</t>
  </si>
  <si>
    <t xml:space="preserve">Bayer AG REG </t>
  </si>
  <si>
    <t>CASINO ORD SHS EUR</t>
  </si>
  <si>
    <t>MEDIOBANCA FRAZ.</t>
  </si>
  <si>
    <t>ROYAL DUTCH SHELL - A</t>
  </si>
  <si>
    <t>AZIONI ENBRIDGE ORD CAD TOR</t>
  </si>
  <si>
    <t>Azioni in CAD</t>
  </si>
  <si>
    <t>AZIONI SWISS RE ORD CHF VTX</t>
  </si>
  <si>
    <t>ALIBABA GROUP HLDG</t>
  </si>
  <si>
    <t>AMAZON COM USD NAS</t>
  </si>
  <si>
    <t>APPLE USD NAS</t>
  </si>
  <si>
    <t>AZIONI GAZPROM ADR USD OTN</t>
  </si>
  <si>
    <t>FACEBOOK SHS A NAS USD</t>
  </si>
  <si>
    <t>NETFLIX INC USD NAS</t>
  </si>
  <si>
    <t>Azioni in GBP</t>
  </si>
  <si>
    <t>ROYAL DUTCH SHELL - A GBP</t>
  </si>
  <si>
    <t>ALGEBRIS FINANCIAL CREDIT "R"</t>
  </si>
  <si>
    <t xml:space="preserve">ALGEBRIS MACRO CREDIT R </t>
  </si>
  <si>
    <t>AXA WF US HIGH YIELD BONDS "A"</t>
  </si>
  <si>
    <t>BLUEBAY EM MKT HH YLD CORP BD "R"</t>
  </si>
  <si>
    <t>COCO CRED DUEMME HDG</t>
  </si>
  <si>
    <t>DT INV I EUR HGH YD CORPS "LC"</t>
  </si>
  <si>
    <t>DUEMME STRATEGIC PORTFOLIO C</t>
  </si>
  <si>
    <t xml:space="preserve">ETF EURINFL LKD MTF </t>
  </si>
  <si>
    <t>ETF ISHARES DJEUROSTOXXSELECT</t>
  </si>
  <si>
    <t>ETF ISHARES EUR MTF</t>
  </si>
  <si>
    <t>ETFS PHYSICAL GOLD EUR</t>
  </si>
  <si>
    <t>FIDELITY ASIAN BOND FUND "A"</t>
  </si>
  <si>
    <t xml:space="preserve">GS GBL STRAT MC BD PORTF"OCS" </t>
  </si>
  <si>
    <t>ISHARES EURO HIGH YIELD CORPORATE BOND</t>
  </si>
  <si>
    <t>LEGG MASON WA M OP BD "A"</t>
  </si>
  <si>
    <t>M&amp;G EMERGING MKTS BD B-H</t>
  </si>
  <si>
    <t>M&amp;G GL FLOAT RATE H Y "A-H"</t>
  </si>
  <si>
    <t>M&amp;G OPTIMAL INCOME "A-H"</t>
  </si>
  <si>
    <t xml:space="preserve">MEDIOBANCA MID &amp; SMALL CA </t>
  </si>
  <si>
    <t>MUZINICH ENH YD ST "R"</t>
  </si>
  <si>
    <t>NORDEA 1 EUROPEAN FINANCIAL DEBT "BP"</t>
  </si>
  <si>
    <t>PIMCO DIVERSIFIED INCOME "E"</t>
  </si>
  <si>
    <t>PIMCO EURO INCOME BOND "E"</t>
  </si>
  <si>
    <t>AXA WF GLOBAL HIGH YELD BONDS A</t>
  </si>
  <si>
    <t>ETF AMUNDI FLOAT RATE USD CORPORATE</t>
  </si>
  <si>
    <t>ETFS PHYSICAL GOLD USD</t>
  </si>
  <si>
    <t>FIRST EAGLE AMUNDI INTERNATIONAL</t>
  </si>
  <si>
    <t>ISHARES USD SHORT DURATION HIGH YIELD CORP BOND</t>
  </si>
  <si>
    <t>TIPS UCITS ETF</t>
  </si>
  <si>
    <t>Strumenti finanziari non immobilizzati</t>
  </si>
  <si>
    <t>Strumenti finanziari quotati</t>
  </si>
  <si>
    <t>Parti di organismi di investimento collettivo del risparmio</t>
  </si>
  <si>
    <t>Il valore di mercato dei suddetti titoli ammonta ad €. 71.904.509,17</t>
  </si>
  <si>
    <t>Il valore di mercato dei suddetti titoli ammonta ad €. 13.985.112,61</t>
  </si>
  <si>
    <t>Il valore di mercato dei suddetti titoli ammonta ad €. 260.992,57</t>
  </si>
  <si>
    <t>Il valore di mercato dei suddetti titoli ammonta ad €. 93.134,00</t>
  </si>
  <si>
    <t>Il valore di mercato dei suddetti titoli ammonta ad €. 26.823.498,18</t>
  </si>
  <si>
    <t>Il valore di mercato dei suddetti titoli ammonta ad €. 1.574.389,95</t>
  </si>
  <si>
    <t>Il valore  di mercato al 01.01.2017 del portafoglio immobilizzato ammontava a €. 139.272.177,00</t>
  </si>
  <si>
    <t>Il valore  di mercato al 31.12.2017 del portafoglio immobilizzato ammonta  a €. 118.162.998,94</t>
  </si>
  <si>
    <t>BANCO POP TF 5,50% 18/11/2020 (S)</t>
  </si>
  <si>
    <t>ARGENTA SPAARBANQUE 3,875% 2016-2026   (S)</t>
  </si>
  <si>
    <t>Banca Sella 5,50% 22.09.27   (S)</t>
  </si>
  <si>
    <t>BCO BPM 6,375% 11-21 (S)</t>
  </si>
  <si>
    <t>CATTOLICA ASS 14/12/2047 TV (S)</t>
  </si>
  <si>
    <t>CMA CGM SA  (S)</t>
  </si>
  <si>
    <t>Constellium NV 4,25% (S)</t>
  </si>
  <si>
    <t>Generali-Sub Tier 2 EMNTN PGM SR 16 TR 1 16-48 5% (S)</t>
  </si>
  <si>
    <t>UNIPOLSAI TM % PERP. (PS)</t>
  </si>
  <si>
    <t>Volksbank B.P.dell'Alto Adige fixed sub 06.10.27 (S)</t>
  </si>
  <si>
    <t>ARGENTA SPAARBANQUE 3,875% 2016-2026  (S)</t>
  </si>
  <si>
    <t>Banca IFIS 17/10/2027 TV (S)</t>
  </si>
  <si>
    <t>GROUPAMA SA CCAMA 7 7/8 27/10/39 (S)</t>
  </si>
  <si>
    <t>INTESA SANPAOLO SPA ISPIM 3.928% 15/09/2026 (S)</t>
  </si>
  <si>
    <t>UNICREDIT 25 TM SUB (S)</t>
  </si>
  <si>
    <t>Unicredit 03/06/2025 (PS)</t>
  </si>
  <si>
    <t>ZURICH 10/46 TM SUB (S)</t>
  </si>
  <si>
    <t>Il valore complessivo delle obbligazioni  Perpetual Subordinate (PS) ammonta a €. 8.700.000,00</t>
  </si>
  <si>
    <t>Il valore complessivo delle obbligazioni Subordinate (S) ammonta a €. 40.516.000,00</t>
  </si>
  <si>
    <t>EDF FR 49 EUR  (PS)</t>
  </si>
  <si>
    <t>Il valore complessivo delle obbligazioni  Perpetual Subordinate (PS) ammonta a €. 13.000.000,00</t>
  </si>
  <si>
    <t>ACAFP 3/4 27/9/48 TM SUB (S)</t>
  </si>
  <si>
    <t>ASRNED 9/45 5.125SUB (S)</t>
  </si>
  <si>
    <t>AVLN 5/7/43 TM SUB (S)</t>
  </si>
  <si>
    <t>UQA 27/07/46 TM SUB (S)</t>
  </si>
  <si>
    <t>Il valore complessivo delle obbligazioni Subordinate (S) ammonta a €. 8.300.000,00</t>
  </si>
  <si>
    <t>Il valore di mercato dei suddetti titoli ammonta ad €. 3.521.362,46</t>
  </si>
  <si>
    <t xml:space="preserve">ELENCO ALLEGATO </t>
  </si>
  <si>
    <t xml:space="preserve">Il valore di mercato dei suddetti titoli ammonta ad </t>
  </si>
  <si>
    <t xml:space="preserve">Il valore  di mercato al 01.01.2017 del portafoglio non immobilizzato ammontava a </t>
  </si>
  <si>
    <t xml:space="preserve">Il valore  di mercato al 31.12.2017 del portafoglio non immobilizzato ammonta 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</si>
</sst>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2" fillId="2" borderId="0" xfId="0" applyFont="1" applyFill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44" fontId="3" fillId="0" borderId="0" xfId="0" applyNumberFormat="1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wrapText="1"/>
    </xf>
    <xf numFmtId="4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6" xfId="0" applyFont="1" applyFill="1" applyBorder="1"/>
    <xf numFmtId="43" fontId="5" fillId="0" borderId="5" xfId="0" applyNumberFormat="1" applyFont="1" applyFill="1" applyBorder="1"/>
    <xf numFmtId="0" fontId="5" fillId="0" borderId="7" xfId="0" applyFont="1" applyBorder="1"/>
    <xf numFmtId="0" fontId="5" fillId="0" borderId="8" xfId="0" applyFont="1" applyFill="1" applyBorder="1"/>
    <xf numFmtId="43" fontId="5" fillId="0" borderId="3" xfId="0" applyNumberFormat="1" applyFont="1" applyFill="1" applyBorder="1"/>
    <xf numFmtId="0" fontId="5" fillId="0" borderId="9" xfId="0" applyFont="1" applyBorder="1"/>
    <xf numFmtId="0" fontId="3" fillId="0" borderId="20" xfId="0" applyFont="1" applyFill="1" applyBorder="1"/>
    <xf numFmtId="43" fontId="3" fillId="0" borderId="21" xfId="0" applyNumberFormat="1" applyFont="1" applyBorder="1"/>
    <xf numFmtId="0" fontId="3" fillId="0" borderId="22" xfId="0" applyFont="1" applyBorder="1"/>
    <xf numFmtId="0" fontId="3" fillId="0" borderId="0" xfId="0" applyFont="1" applyFill="1" applyBorder="1"/>
    <xf numFmtId="43" fontId="3" fillId="0" borderId="0" xfId="0" applyNumberFormat="1" applyFont="1" applyBorder="1"/>
    <xf numFmtId="0" fontId="3" fillId="0" borderId="0" xfId="0" applyFont="1" applyBorder="1"/>
    <xf numFmtId="0" fontId="5" fillId="0" borderId="0" xfId="0" applyFont="1" applyFill="1"/>
    <xf numFmtId="43" fontId="3" fillId="0" borderId="0" xfId="0" applyNumberFormat="1" applyFont="1" applyBorder="1" applyAlignment="1">
      <alignment wrapText="1"/>
    </xf>
    <xf numFmtId="0" fontId="5" fillId="0" borderId="10" xfId="0" applyFont="1" applyFill="1" applyBorder="1"/>
    <xf numFmtId="43" fontId="5" fillId="0" borderId="11" xfId="0" applyNumberFormat="1" applyFont="1" applyFill="1" applyBorder="1"/>
    <xf numFmtId="0" fontId="5" fillId="0" borderId="12" xfId="0" applyFont="1" applyBorder="1"/>
    <xf numFmtId="0" fontId="3" fillId="0" borderId="13" xfId="0" applyFont="1" applyFill="1" applyBorder="1"/>
    <xf numFmtId="43" fontId="3" fillId="0" borderId="14" xfId="0" applyNumberFormat="1" applyFont="1" applyBorder="1"/>
    <xf numFmtId="0" fontId="3" fillId="0" borderId="15" xfId="0" applyFont="1" applyBorder="1"/>
    <xf numFmtId="0" fontId="5" fillId="0" borderId="3" xfId="0" applyFont="1" applyFill="1" applyBorder="1"/>
    <xf numFmtId="0" fontId="5" fillId="0" borderId="3" xfId="0" applyFont="1" applyBorder="1"/>
    <xf numFmtId="43" fontId="3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44" fontId="3" fillId="0" borderId="0" xfId="0" applyNumberFormat="1" applyFont="1" applyAlignment="1">
      <alignment wrapText="1"/>
    </xf>
    <xf numFmtId="43" fontId="3" fillId="0" borderId="0" xfId="0" applyNumberFormat="1" applyFont="1"/>
    <xf numFmtId="0" fontId="3" fillId="0" borderId="0" xfId="0" applyFont="1"/>
    <xf numFmtId="0" fontId="5" fillId="0" borderId="3" xfId="0" applyFont="1" applyFill="1" applyBorder="1" applyAlignment="1">
      <alignment wrapText="1"/>
    </xf>
    <xf numFmtId="44" fontId="5" fillId="0" borderId="0" xfId="0" applyNumberFormat="1" applyFont="1"/>
    <xf numFmtId="44" fontId="5" fillId="0" borderId="0" xfId="0" applyNumberFormat="1" applyFont="1" applyFill="1"/>
    <xf numFmtId="44" fontId="5" fillId="0" borderId="0" xfId="0" applyNumberFormat="1" applyFont="1" applyBorder="1"/>
    <xf numFmtId="44" fontId="5" fillId="0" borderId="0" xfId="0" applyNumberFormat="1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6" xfId="0" applyFont="1" applyBorder="1"/>
    <xf numFmtId="43" fontId="5" fillId="0" borderId="5" xfId="0" applyNumberFormat="1" applyFont="1" applyBorder="1"/>
    <xf numFmtId="43" fontId="5" fillId="0" borderId="5" xfId="0" applyNumberFormat="1" applyFont="1" applyBorder="1" applyAlignment="1">
      <alignment wrapText="1"/>
    </xf>
    <xf numFmtId="0" fontId="5" fillId="0" borderId="8" xfId="0" applyFont="1" applyBorder="1"/>
    <xf numFmtId="43" fontId="5" fillId="0" borderId="3" xfId="0" applyNumberFormat="1" applyFont="1" applyBorder="1"/>
    <xf numFmtId="43" fontId="5" fillId="0" borderId="3" xfId="0" applyNumberFormat="1" applyFont="1" applyBorder="1" applyAlignment="1">
      <alignment wrapText="1"/>
    </xf>
    <xf numFmtId="164" fontId="5" fillId="0" borderId="9" xfId="0" applyNumberFormat="1" applyFont="1" applyBorder="1"/>
    <xf numFmtId="0" fontId="5" fillId="0" borderId="10" xfId="0" applyFont="1" applyBorder="1"/>
    <xf numFmtId="43" fontId="5" fillId="0" borderId="11" xfId="0" applyNumberFormat="1" applyFont="1" applyBorder="1"/>
    <xf numFmtId="43" fontId="5" fillId="0" borderId="11" xfId="0" applyNumberFormat="1" applyFont="1" applyBorder="1" applyAlignment="1">
      <alignment wrapText="1"/>
    </xf>
    <xf numFmtId="43" fontId="3" fillId="0" borderId="14" xfId="0" applyNumberFormat="1" applyFont="1" applyBorder="1" applyAlignment="1">
      <alignment wrapText="1"/>
    </xf>
    <xf numFmtId="0" fontId="5" fillId="0" borderId="16" xfId="0" applyFont="1" applyBorder="1"/>
    <xf numFmtId="43" fontId="5" fillId="0" borderId="4" xfId="0" applyNumberFormat="1" applyFont="1" applyBorder="1"/>
    <xf numFmtId="43" fontId="5" fillId="0" borderId="4" xfId="0" applyNumberFormat="1" applyFont="1" applyBorder="1" applyAlignment="1">
      <alignment wrapText="1"/>
    </xf>
    <xf numFmtId="0" fontId="5" fillId="0" borderId="17" xfId="0" applyFont="1" applyBorder="1"/>
    <xf numFmtId="0" fontId="5" fillId="0" borderId="23" xfId="0" applyFont="1" applyBorder="1"/>
    <xf numFmtId="43" fontId="5" fillId="0" borderId="0" xfId="0" applyNumberFormat="1" applyFont="1" applyBorder="1"/>
    <xf numFmtId="43" fontId="5" fillId="0" borderId="0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Normal="100" workbookViewId="0">
      <selection activeCell="A151" sqref="A151"/>
    </sheetView>
  </sheetViews>
  <sheetFormatPr defaultColWidth="8.85546875" defaultRowHeight="12.75" x14ac:dyDescent="0.2"/>
  <cols>
    <col min="1" max="1" width="49.28515625" style="15" customWidth="1"/>
    <col min="2" max="2" width="17.42578125" style="15" customWidth="1"/>
    <col min="3" max="3" width="18.28515625" style="16" customWidth="1"/>
    <col min="4" max="4" width="12.42578125" style="15" customWidth="1"/>
    <col min="5" max="6" width="8.85546875" style="15"/>
    <col min="7" max="7" width="19.28515625" style="15" customWidth="1"/>
    <col min="8" max="9" width="8.85546875" style="15"/>
    <col min="10" max="10" width="18.7109375" style="15" bestFit="1" customWidth="1"/>
    <col min="11" max="16384" width="8.85546875" style="15"/>
  </cols>
  <sheetData>
    <row r="1" spans="1:7" ht="14.25" x14ac:dyDescent="0.2">
      <c r="A1" s="50" t="s">
        <v>242</v>
      </c>
    </row>
    <row r="2" spans="1:7" ht="14.25" x14ac:dyDescent="0.2">
      <c r="A2" s="50"/>
    </row>
    <row r="3" spans="1:7" ht="14.25" x14ac:dyDescent="0.2">
      <c r="A3" s="50"/>
    </row>
    <row r="4" spans="1:7" ht="15" x14ac:dyDescent="0.25">
      <c r="A4" s="44" t="s">
        <v>0</v>
      </c>
      <c r="B4" s="18"/>
      <c r="C4" s="45">
        <f>C29+C43+C78+C85+C93+C134+C144</f>
        <v>120818987.00999999</v>
      </c>
      <c r="D4" s="18"/>
    </row>
    <row r="5" spans="1:7" ht="15" x14ac:dyDescent="0.25">
      <c r="A5" s="46"/>
      <c r="B5" s="18"/>
      <c r="C5" s="19"/>
      <c r="D5" s="18"/>
    </row>
    <row r="6" spans="1:7" ht="15" x14ac:dyDescent="0.25">
      <c r="A6" s="46"/>
      <c r="B6" s="18"/>
      <c r="C6" s="19"/>
      <c r="D6" s="18"/>
    </row>
    <row r="7" spans="1:7" ht="15" x14ac:dyDescent="0.25">
      <c r="A7" s="44" t="s">
        <v>1</v>
      </c>
      <c r="B7" s="14">
        <v>76014820.280000001</v>
      </c>
      <c r="C7" s="19"/>
      <c r="D7" s="18"/>
      <c r="G7" s="17"/>
    </row>
    <row r="8" spans="1:7" ht="15" x14ac:dyDescent="0.25">
      <c r="A8" s="47"/>
      <c r="B8" s="18"/>
      <c r="C8" s="19"/>
      <c r="D8" s="18"/>
    </row>
    <row r="9" spans="1:7" ht="15.75" thickBot="1" x14ac:dyDescent="0.3">
      <c r="A9" s="47" t="s">
        <v>2</v>
      </c>
      <c r="B9" s="18"/>
      <c r="C9" s="19"/>
      <c r="D9" s="18"/>
    </row>
    <row r="10" spans="1:7" ht="47.25" customHeight="1" thickBot="1" x14ac:dyDescent="0.25">
      <c r="A10" s="58" t="s">
        <v>3</v>
      </c>
      <c r="B10" s="59" t="s">
        <v>4</v>
      </c>
      <c r="C10" s="60" t="s">
        <v>5</v>
      </c>
      <c r="D10" s="61" t="s">
        <v>6</v>
      </c>
    </row>
    <row r="11" spans="1:7" ht="15" x14ac:dyDescent="0.25">
      <c r="A11" s="63" t="s">
        <v>216</v>
      </c>
      <c r="B11" s="64">
        <v>1000000</v>
      </c>
      <c r="C11" s="65">
        <v>1088219.58</v>
      </c>
      <c r="D11" s="22">
        <v>1.641</v>
      </c>
    </row>
    <row r="12" spans="1:7" ht="15" x14ac:dyDescent="0.25">
      <c r="A12" s="66" t="s">
        <v>217</v>
      </c>
      <c r="B12" s="67">
        <v>9553000</v>
      </c>
      <c r="C12" s="68">
        <v>10074244.630000001</v>
      </c>
      <c r="D12" s="25">
        <v>3.4020000000000001</v>
      </c>
    </row>
    <row r="13" spans="1:7" ht="15" x14ac:dyDescent="0.25">
      <c r="A13" s="66" t="s">
        <v>215</v>
      </c>
      <c r="B13" s="67">
        <v>1863000</v>
      </c>
      <c r="C13" s="68">
        <v>1946147.32</v>
      </c>
      <c r="D13" s="25">
        <v>-8.4000000000000005E-2</v>
      </c>
    </row>
    <row r="14" spans="1:7" ht="15" x14ac:dyDescent="0.25">
      <c r="A14" s="66" t="s">
        <v>218</v>
      </c>
      <c r="B14" s="67">
        <v>4700000</v>
      </c>
      <c r="C14" s="68">
        <v>5100309.8899999997</v>
      </c>
      <c r="D14" s="25">
        <v>2.0590000000000002</v>
      </c>
    </row>
    <row r="15" spans="1:7" ht="15" x14ac:dyDescent="0.25">
      <c r="A15" s="66" t="s">
        <v>7</v>
      </c>
      <c r="B15" s="67">
        <v>8100000</v>
      </c>
      <c r="C15" s="68">
        <v>8024353.96</v>
      </c>
      <c r="D15" s="25">
        <v>2.0030000000000001</v>
      </c>
    </row>
    <row r="16" spans="1:7" ht="15" x14ac:dyDescent="0.25">
      <c r="A16" s="66" t="s">
        <v>8</v>
      </c>
      <c r="B16" s="67">
        <v>2000000</v>
      </c>
      <c r="C16" s="68">
        <v>2165540.2599999998</v>
      </c>
      <c r="D16" s="25">
        <v>2.831</v>
      </c>
    </row>
    <row r="17" spans="1:4" ht="15" x14ac:dyDescent="0.25">
      <c r="A17" s="66" t="s">
        <v>219</v>
      </c>
      <c r="B17" s="67">
        <v>12000000</v>
      </c>
      <c r="C17" s="68">
        <v>12159888.310000001</v>
      </c>
      <c r="D17" s="25">
        <v>7.4939999999999998</v>
      </c>
    </row>
    <row r="18" spans="1:4" ht="15" x14ac:dyDescent="0.25">
      <c r="A18" s="66" t="s">
        <v>220</v>
      </c>
      <c r="B18" s="67">
        <v>1000000</v>
      </c>
      <c r="C18" s="68">
        <v>1020264.79</v>
      </c>
      <c r="D18" s="25">
        <v>4.4130000000000003</v>
      </c>
    </row>
    <row r="19" spans="1:4" ht="15" x14ac:dyDescent="0.25">
      <c r="A19" s="66" t="s">
        <v>221</v>
      </c>
      <c r="B19" s="67">
        <v>1000000</v>
      </c>
      <c r="C19" s="68">
        <v>1013766.17</v>
      </c>
      <c r="D19" s="25">
        <v>2.4249999999999998</v>
      </c>
    </row>
    <row r="20" spans="1:4" ht="15" x14ac:dyDescent="0.25">
      <c r="A20" s="66" t="s">
        <v>234</v>
      </c>
      <c r="B20" s="67">
        <v>5000000</v>
      </c>
      <c r="C20" s="68">
        <v>5571049.3799999999</v>
      </c>
      <c r="D20" s="25">
        <v>3.032</v>
      </c>
    </row>
    <row r="21" spans="1:4" ht="15" x14ac:dyDescent="0.25">
      <c r="A21" s="66" t="s">
        <v>222</v>
      </c>
      <c r="B21" s="67">
        <v>7900000</v>
      </c>
      <c r="C21" s="68">
        <v>9126925.8699999992</v>
      </c>
      <c r="D21" s="25">
        <v>3.081</v>
      </c>
    </row>
    <row r="22" spans="1:4" ht="15" x14ac:dyDescent="0.25">
      <c r="A22" s="66" t="s">
        <v>9</v>
      </c>
      <c r="B22" s="67">
        <v>500000</v>
      </c>
      <c r="C22" s="68">
        <v>517039.61</v>
      </c>
      <c r="D22" s="25">
        <v>2.9369999999999998</v>
      </c>
    </row>
    <row r="23" spans="1:4" ht="15" x14ac:dyDescent="0.25">
      <c r="A23" s="66" t="s">
        <v>10</v>
      </c>
      <c r="B23" s="67">
        <v>1500000</v>
      </c>
      <c r="C23" s="68">
        <v>1298927.06</v>
      </c>
      <c r="D23" s="25">
        <v>2.5609999999999999</v>
      </c>
    </row>
    <row r="24" spans="1:4" ht="15" x14ac:dyDescent="0.25">
      <c r="A24" s="66" t="s">
        <v>230</v>
      </c>
      <c r="B24" s="67">
        <v>3000000</v>
      </c>
      <c r="C24" s="68">
        <v>3000885.44</v>
      </c>
      <c r="D24" s="25">
        <v>3.6509999999999998</v>
      </c>
    </row>
    <row r="25" spans="1:4" ht="15" x14ac:dyDescent="0.25">
      <c r="A25" s="66" t="s">
        <v>11</v>
      </c>
      <c r="B25" s="67">
        <v>3000000</v>
      </c>
      <c r="C25" s="68">
        <v>3044338.21</v>
      </c>
      <c r="D25" s="25">
        <v>2.3109999999999999</v>
      </c>
    </row>
    <row r="26" spans="1:4" ht="15" x14ac:dyDescent="0.25">
      <c r="A26" s="66" t="s">
        <v>223</v>
      </c>
      <c r="B26" s="67">
        <v>5000000</v>
      </c>
      <c r="C26" s="68">
        <v>5297688.38</v>
      </c>
      <c r="D26" s="25">
        <v>4.1449999999999996</v>
      </c>
    </row>
    <row r="27" spans="1:4" ht="15" x14ac:dyDescent="0.25">
      <c r="A27" s="66" t="s">
        <v>224</v>
      </c>
      <c r="B27" s="67">
        <v>1500000</v>
      </c>
      <c r="C27" s="68">
        <v>1518219.1</v>
      </c>
      <c r="D27" s="69">
        <v>3.94</v>
      </c>
    </row>
    <row r="28" spans="1:4" ht="15.75" thickBot="1" x14ac:dyDescent="0.3">
      <c r="A28" s="70" t="s">
        <v>12</v>
      </c>
      <c r="B28" s="71">
        <v>500000</v>
      </c>
      <c r="C28" s="72">
        <v>496305.34</v>
      </c>
      <c r="D28" s="36">
        <v>3.1080000000000001</v>
      </c>
    </row>
    <row r="29" spans="1:4" ht="15" thickBot="1" x14ac:dyDescent="0.25">
      <c r="A29" s="37" t="s">
        <v>13</v>
      </c>
      <c r="B29" s="38">
        <f>SUM(B11:B28)</f>
        <v>69116000</v>
      </c>
      <c r="C29" s="73">
        <f>SUM(C11:C28)</f>
        <v>72464113.299999997</v>
      </c>
      <c r="D29" s="39"/>
    </row>
    <row r="30" spans="1:4" ht="14.25" x14ac:dyDescent="0.2">
      <c r="A30" s="29"/>
      <c r="B30" s="30"/>
      <c r="C30" s="33"/>
      <c r="D30" s="31"/>
    </row>
    <row r="31" spans="1:4" ht="14.25" x14ac:dyDescent="0.2">
      <c r="A31" s="29" t="s">
        <v>233</v>
      </c>
      <c r="B31" s="30"/>
      <c r="C31" s="33"/>
      <c r="D31" s="31"/>
    </row>
    <row r="32" spans="1:4" ht="14.25" x14ac:dyDescent="0.2">
      <c r="A32" s="29" t="s">
        <v>235</v>
      </c>
      <c r="B32" s="30"/>
      <c r="C32" s="33"/>
      <c r="D32" s="31"/>
    </row>
    <row r="33" spans="1:7" ht="14.25" x14ac:dyDescent="0.2">
      <c r="A33" s="29"/>
      <c r="B33" s="30"/>
      <c r="C33" s="33"/>
      <c r="D33" s="31"/>
    </row>
    <row r="34" spans="1:7" ht="15" x14ac:dyDescent="0.25">
      <c r="A34" s="18" t="s">
        <v>207</v>
      </c>
      <c r="B34" s="18"/>
      <c r="C34" s="19"/>
      <c r="D34" s="18"/>
    </row>
    <row r="35" spans="1:7" ht="15" x14ac:dyDescent="0.25">
      <c r="A35" s="18"/>
      <c r="B35" s="18"/>
      <c r="C35" s="19"/>
      <c r="D35" s="18"/>
    </row>
    <row r="36" spans="1:7" ht="15" x14ac:dyDescent="0.25">
      <c r="A36" s="18"/>
      <c r="B36" s="18"/>
      <c r="C36" s="19"/>
      <c r="D36" s="18"/>
    </row>
    <row r="37" spans="1:7" ht="15" x14ac:dyDescent="0.25">
      <c r="A37" s="18"/>
      <c r="B37" s="18"/>
      <c r="C37" s="19"/>
      <c r="D37" s="18"/>
    </row>
    <row r="38" spans="1:7" ht="15.75" thickBot="1" x14ac:dyDescent="0.3">
      <c r="A38" s="47" t="s">
        <v>14</v>
      </c>
      <c r="B38" s="18"/>
      <c r="C38" s="19"/>
      <c r="D38" s="18"/>
    </row>
    <row r="39" spans="1:7" ht="30" customHeight="1" thickBot="1" x14ac:dyDescent="0.25">
      <c r="A39" s="58" t="s">
        <v>3</v>
      </c>
      <c r="B39" s="59" t="s">
        <v>4</v>
      </c>
      <c r="C39" s="60" t="s">
        <v>5</v>
      </c>
      <c r="D39" s="61" t="s">
        <v>6</v>
      </c>
    </row>
    <row r="40" spans="1:7" ht="15" x14ac:dyDescent="0.25">
      <c r="A40" s="63" t="s">
        <v>15</v>
      </c>
      <c r="B40" s="64">
        <v>1000000</v>
      </c>
      <c r="C40" s="65">
        <v>844205.69</v>
      </c>
      <c r="D40" s="22">
        <v>2.456</v>
      </c>
    </row>
    <row r="41" spans="1:7" ht="15" x14ac:dyDescent="0.25">
      <c r="A41" s="66" t="s">
        <v>16</v>
      </c>
      <c r="B41" s="67">
        <v>1000000</v>
      </c>
      <c r="C41" s="68">
        <v>883834.8</v>
      </c>
      <c r="D41" s="25">
        <v>1.4119999999999999</v>
      </c>
    </row>
    <row r="42" spans="1:7" ht="15.75" thickBot="1" x14ac:dyDescent="0.3">
      <c r="A42" s="70" t="s">
        <v>17</v>
      </c>
      <c r="B42" s="71">
        <v>2000000</v>
      </c>
      <c r="C42" s="72">
        <v>1822666.49</v>
      </c>
      <c r="D42" s="36">
        <v>2.9809999999999999</v>
      </c>
    </row>
    <row r="43" spans="1:7" ht="15" thickBot="1" x14ac:dyDescent="0.25">
      <c r="A43" s="37" t="s">
        <v>13</v>
      </c>
      <c r="B43" s="38">
        <f>SUM(B40:B42)</f>
        <v>4000000</v>
      </c>
      <c r="C43" s="73">
        <f>SUM(C40:C42)</f>
        <v>3550706.98</v>
      </c>
      <c r="D43" s="39"/>
    </row>
    <row r="44" spans="1:7" ht="14.25" x14ac:dyDescent="0.2">
      <c r="A44" s="29"/>
      <c r="B44" s="30"/>
      <c r="C44" s="33"/>
      <c r="D44" s="31"/>
    </row>
    <row r="45" spans="1:7" ht="14.25" x14ac:dyDescent="0.2">
      <c r="A45" s="29"/>
      <c r="B45" s="30"/>
      <c r="C45" s="33"/>
      <c r="D45" s="31"/>
    </row>
    <row r="46" spans="1:7" ht="15" x14ac:dyDescent="0.25">
      <c r="A46" s="18" t="s">
        <v>241</v>
      </c>
      <c r="B46" s="30"/>
      <c r="C46" s="33"/>
      <c r="D46" s="31"/>
    </row>
    <row r="47" spans="1:7" ht="15" x14ac:dyDescent="0.25">
      <c r="A47" s="47" t="s">
        <v>18</v>
      </c>
      <c r="B47" s="14">
        <f>15733939.4+29070227.33</f>
        <v>44804166.729999997</v>
      </c>
      <c r="C47" s="18"/>
      <c r="D47" s="18"/>
      <c r="G47" s="17"/>
    </row>
    <row r="48" spans="1:7" ht="15" x14ac:dyDescent="0.25">
      <c r="A48" s="18"/>
      <c r="B48" s="18"/>
      <c r="C48" s="19"/>
      <c r="D48" s="18"/>
    </row>
    <row r="49" spans="1:4" ht="15.75" thickBot="1" x14ac:dyDescent="0.3">
      <c r="A49" s="1" t="s">
        <v>19</v>
      </c>
      <c r="B49" s="2"/>
      <c r="C49" s="4"/>
      <c r="D49" s="18"/>
    </row>
    <row r="50" spans="1:4" ht="51.75" customHeight="1" thickBot="1" x14ac:dyDescent="0.25">
      <c r="A50" s="58" t="s">
        <v>3</v>
      </c>
      <c r="B50" s="59" t="s">
        <v>48</v>
      </c>
      <c r="C50" s="60" t="s">
        <v>5</v>
      </c>
      <c r="D50" s="61" t="s">
        <v>6</v>
      </c>
    </row>
    <row r="51" spans="1:4" ht="15" x14ac:dyDescent="0.25">
      <c r="A51" s="63" t="s">
        <v>21</v>
      </c>
      <c r="B51" s="64">
        <v>5020</v>
      </c>
      <c r="C51" s="65">
        <v>1005494.97</v>
      </c>
      <c r="D51" s="22">
        <v>2.9809999999999999</v>
      </c>
    </row>
    <row r="52" spans="1:4" ht="15" x14ac:dyDescent="0.25">
      <c r="A52" s="66" t="s">
        <v>22</v>
      </c>
      <c r="B52" s="67">
        <v>74210</v>
      </c>
      <c r="C52" s="68">
        <v>1293683.26</v>
      </c>
      <c r="D52" s="25"/>
    </row>
    <row r="53" spans="1:4" ht="15" x14ac:dyDescent="0.25">
      <c r="A53" s="66" t="s">
        <v>23</v>
      </c>
      <c r="B53" s="67">
        <v>246660</v>
      </c>
      <c r="C53" s="68">
        <v>1800486.72</v>
      </c>
      <c r="D53" s="25">
        <v>10.265000000000001</v>
      </c>
    </row>
    <row r="54" spans="1:4" ht="15" x14ac:dyDescent="0.25">
      <c r="A54" s="66" t="s">
        <v>24</v>
      </c>
      <c r="B54" s="67">
        <v>2130</v>
      </c>
      <c r="C54" s="68">
        <v>161969.78</v>
      </c>
      <c r="D54" s="25"/>
    </row>
    <row r="55" spans="1:4" ht="15" x14ac:dyDescent="0.25">
      <c r="A55" s="66" t="s">
        <v>25</v>
      </c>
      <c r="B55" s="67">
        <v>45870</v>
      </c>
      <c r="C55" s="68">
        <v>496685.25</v>
      </c>
      <c r="D55" s="25"/>
    </row>
    <row r="56" spans="1:4" ht="15" x14ac:dyDescent="0.25">
      <c r="A56" s="66" t="s">
        <v>26</v>
      </c>
      <c r="B56" s="67">
        <v>23650</v>
      </c>
      <c r="C56" s="68">
        <v>349830.61</v>
      </c>
      <c r="D56" s="25"/>
    </row>
    <row r="57" spans="1:4" ht="15" x14ac:dyDescent="0.25">
      <c r="A57" s="66" t="s">
        <v>27</v>
      </c>
      <c r="B57" s="67">
        <v>20890</v>
      </c>
      <c r="C57" s="68">
        <v>498618.8</v>
      </c>
      <c r="D57" s="25">
        <v>16.07</v>
      </c>
    </row>
    <row r="58" spans="1:4" ht="15" x14ac:dyDescent="0.25">
      <c r="A58" s="66" t="s">
        <v>28</v>
      </c>
      <c r="B58" s="67">
        <v>28250</v>
      </c>
      <c r="C58" s="68">
        <v>500002.75</v>
      </c>
      <c r="D58" s="25"/>
    </row>
    <row r="59" spans="1:4" ht="15" x14ac:dyDescent="0.25">
      <c r="A59" s="66" t="s">
        <v>29</v>
      </c>
      <c r="B59" s="67">
        <v>14060</v>
      </c>
      <c r="C59" s="68">
        <v>348631.73</v>
      </c>
      <c r="D59" s="25"/>
    </row>
    <row r="60" spans="1:4" ht="15" x14ac:dyDescent="0.25">
      <c r="A60" s="66" t="s">
        <v>30</v>
      </c>
      <c r="B60" s="67">
        <v>47008</v>
      </c>
      <c r="C60" s="68">
        <v>497002.43</v>
      </c>
      <c r="D60" s="25"/>
    </row>
    <row r="61" spans="1:4" ht="15" x14ac:dyDescent="0.25">
      <c r="A61" s="66" t="s">
        <v>31</v>
      </c>
      <c r="B61" s="67">
        <v>1810</v>
      </c>
      <c r="C61" s="68">
        <v>343795.99</v>
      </c>
      <c r="D61" s="25"/>
    </row>
    <row r="62" spans="1:4" ht="15" x14ac:dyDescent="0.25">
      <c r="A62" s="66" t="s">
        <v>32</v>
      </c>
      <c r="B62" s="67">
        <v>1170</v>
      </c>
      <c r="C62" s="68">
        <v>299476.78000000003</v>
      </c>
      <c r="D62" s="25">
        <v>3.0710000000000002</v>
      </c>
    </row>
    <row r="63" spans="1:4" ht="15" x14ac:dyDescent="0.25">
      <c r="A63" s="66" t="s">
        <v>33</v>
      </c>
      <c r="B63" s="67">
        <v>101000</v>
      </c>
      <c r="C63" s="68">
        <v>996999.69</v>
      </c>
      <c r="D63" s="25">
        <v>15.682</v>
      </c>
    </row>
    <row r="64" spans="1:4" ht="15" x14ac:dyDescent="0.25">
      <c r="A64" s="66" t="s">
        <v>34</v>
      </c>
      <c r="B64" s="67">
        <v>12600</v>
      </c>
      <c r="C64" s="68">
        <v>291661.86</v>
      </c>
      <c r="D64" s="25"/>
    </row>
    <row r="65" spans="1:4" ht="15" x14ac:dyDescent="0.25">
      <c r="A65" s="66" t="s">
        <v>35</v>
      </c>
      <c r="B65" s="67">
        <v>3030</v>
      </c>
      <c r="C65" s="68">
        <v>299124.99</v>
      </c>
      <c r="D65" s="25"/>
    </row>
    <row r="66" spans="1:4" ht="15" x14ac:dyDescent="0.25">
      <c r="A66" s="66" t="s">
        <v>36</v>
      </c>
      <c r="B66" s="67">
        <v>58140</v>
      </c>
      <c r="C66" s="68">
        <v>495765.74</v>
      </c>
      <c r="D66" s="25">
        <v>16.913</v>
      </c>
    </row>
    <row r="67" spans="1:4" ht="15" x14ac:dyDescent="0.25">
      <c r="A67" s="66" t="s">
        <v>37</v>
      </c>
      <c r="B67" s="67">
        <v>10550</v>
      </c>
      <c r="C67" s="68">
        <v>501769.75</v>
      </c>
      <c r="D67" s="25"/>
    </row>
    <row r="68" spans="1:4" ht="15" x14ac:dyDescent="0.25">
      <c r="A68" s="66" t="s">
        <v>38</v>
      </c>
      <c r="B68" s="67">
        <v>33427</v>
      </c>
      <c r="C68" s="68">
        <v>498389</v>
      </c>
      <c r="D68" s="25"/>
    </row>
    <row r="69" spans="1:4" ht="15" x14ac:dyDescent="0.25">
      <c r="A69" s="66" t="s">
        <v>39</v>
      </c>
      <c r="B69" s="67">
        <v>4200</v>
      </c>
      <c r="C69" s="68">
        <v>299736.09000000003</v>
      </c>
      <c r="D69" s="25"/>
    </row>
    <row r="70" spans="1:4" ht="15" x14ac:dyDescent="0.25">
      <c r="A70" s="66" t="s">
        <v>40</v>
      </c>
      <c r="B70" s="67">
        <v>106411</v>
      </c>
      <c r="C70" s="68">
        <v>1848220.17</v>
      </c>
      <c r="D70" s="25">
        <v>3.3239999999999998</v>
      </c>
    </row>
    <row r="71" spans="1:4" ht="15" x14ac:dyDescent="0.25">
      <c r="A71" s="66" t="s">
        <v>41</v>
      </c>
      <c r="B71" s="67">
        <v>64640</v>
      </c>
      <c r="C71" s="68">
        <v>998341.87</v>
      </c>
      <c r="D71" s="25">
        <v>9.3049999999999997</v>
      </c>
    </row>
    <row r="72" spans="1:4" ht="15" x14ac:dyDescent="0.25">
      <c r="A72" s="66" t="s">
        <v>42</v>
      </c>
      <c r="B72" s="67">
        <v>2460</v>
      </c>
      <c r="C72" s="68">
        <v>299578.45</v>
      </c>
      <c r="D72" s="25"/>
    </row>
    <row r="73" spans="1:4" ht="15" x14ac:dyDescent="0.25">
      <c r="A73" s="66" t="s">
        <v>43</v>
      </c>
      <c r="B73" s="67">
        <v>166666</v>
      </c>
      <c r="C73" s="68">
        <v>498537.7</v>
      </c>
      <c r="D73" s="25">
        <v>6.6760000000000002</v>
      </c>
    </row>
    <row r="74" spans="1:4" ht="15" x14ac:dyDescent="0.25">
      <c r="A74" s="66" t="s">
        <v>44</v>
      </c>
      <c r="B74" s="67">
        <v>2250</v>
      </c>
      <c r="C74" s="68">
        <v>95721.74</v>
      </c>
      <c r="D74" s="25">
        <v>1.2969999999999999</v>
      </c>
    </row>
    <row r="75" spans="1:4" ht="15" x14ac:dyDescent="0.25">
      <c r="A75" s="66" t="s">
        <v>45</v>
      </c>
      <c r="B75" s="67">
        <v>2000</v>
      </c>
      <c r="C75" s="68">
        <v>217486.27</v>
      </c>
      <c r="D75" s="25"/>
    </row>
    <row r="76" spans="1:4" ht="15" x14ac:dyDescent="0.25">
      <c r="A76" s="66" t="s">
        <v>46</v>
      </c>
      <c r="B76" s="67">
        <v>18500</v>
      </c>
      <c r="C76" s="68">
        <v>299729</v>
      </c>
      <c r="D76" s="25">
        <v>14.169</v>
      </c>
    </row>
    <row r="77" spans="1:4" ht="15.75" thickBot="1" x14ac:dyDescent="0.3">
      <c r="A77" s="66" t="s">
        <v>47</v>
      </c>
      <c r="B77" s="67">
        <v>3375</v>
      </c>
      <c r="C77" s="68">
        <v>96720.04</v>
      </c>
      <c r="D77" s="25">
        <v>2.294</v>
      </c>
    </row>
    <row r="78" spans="1:4" ht="15" thickBot="1" x14ac:dyDescent="0.25">
      <c r="A78" s="37" t="s">
        <v>13</v>
      </c>
      <c r="B78" s="38">
        <f>SUM(B51:B77)</f>
        <v>1099977</v>
      </c>
      <c r="C78" s="73">
        <f>SUM(C51:C77)</f>
        <v>15333461.429999998</v>
      </c>
      <c r="D78" s="39"/>
    </row>
    <row r="79" spans="1:4" ht="15" x14ac:dyDescent="0.25">
      <c r="A79" s="18"/>
      <c r="B79" s="18"/>
      <c r="C79" s="19"/>
      <c r="D79" s="18"/>
    </row>
    <row r="80" spans="1:4" ht="15" x14ac:dyDescent="0.25">
      <c r="A80" s="18" t="s">
        <v>208</v>
      </c>
      <c r="B80" s="18"/>
      <c r="C80" s="18"/>
      <c r="D80" s="18"/>
    </row>
    <row r="81" spans="1:4" ht="15" x14ac:dyDescent="0.25">
      <c r="A81" s="18"/>
      <c r="B81" s="18"/>
      <c r="C81" s="19"/>
      <c r="D81" s="18"/>
    </row>
    <row r="82" spans="1:4" ht="15.75" thickBot="1" x14ac:dyDescent="0.3">
      <c r="A82" s="1" t="s">
        <v>49</v>
      </c>
      <c r="B82" s="2"/>
      <c r="C82" s="4"/>
      <c r="D82" s="18"/>
    </row>
    <row r="83" spans="1:4" ht="46.5" customHeight="1" thickBot="1" x14ac:dyDescent="0.25">
      <c r="A83" s="58" t="s">
        <v>3</v>
      </c>
      <c r="B83" s="59" t="s">
        <v>48</v>
      </c>
      <c r="C83" s="60" t="s">
        <v>5</v>
      </c>
      <c r="D83" s="61" t="s">
        <v>6</v>
      </c>
    </row>
    <row r="84" spans="1:4" ht="15.75" thickBot="1" x14ac:dyDescent="0.3">
      <c r="A84" s="74" t="s">
        <v>50</v>
      </c>
      <c r="B84" s="75">
        <v>1239</v>
      </c>
      <c r="C84" s="76">
        <v>299291.92</v>
      </c>
      <c r="D84" s="77">
        <v>0.88200000000000001</v>
      </c>
    </row>
    <row r="85" spans="1:4" ht="15" thickBot="1" x14ac:dyDescent="0.25">
      <c r="A85" s="37" t="s">
        <v>13</v>
      </c>
      <c r="B85" s="38">
        <f>SUM(B84)</f>
        <v>1239</v>
      </c>
      <c r="C85" s="73">
        <f>SUM(C84)</f>
        <v>299291.92</v>
      </c>
      <c r="D85" s="39"/>
    </row>
    <row r="86" spans="1:4" ht="15" x14ac:dyDescent="0.25">
      <c r="A86" s="18"/>
      <c r="B86" s="18"/>
      <c r="C86" s="19"/>
      <c r="D86" s="18"/>
    </row>
    <row r="87" spans="1:4" ht="15" x14ac:dyDescent="0.25">
      <c r="A87" s="18" t="s">
        <v>209</v>
      </c>
      <c r="B87" s="18"/>
      <c r="C87" s="19"/>
      <c r="D87" s="18"/>
    </row>
    <row r="88" spans="1:4" ht="15" x14ac:dyDescent="0.25">
      <c r="A88" s="18"/>
      <c r="B88" s="18"/>
      <c r="C88" s="19"/>
      <c r="D88" s="18"/>
    </row>
    <row r="89" spans="1:4" ht="47.25" customHeight="1" x14ac:dyDescent="0.25">
      <c r="A89" s="18"/>
      <c r="B89" s="18"/>
      <c r="C89" s="19"/>
      <c r="D89" s="18"/>
    </row>
    <row r="90" spans="1:4" ht="15.75" thickBot="1" x14ac:dyDescent="0.3">
      <c r="A90" s="1" t="s">
        <v>51</v>
      </c>
      <c r="B90" s="2"/>
      <c r="C90" s="4"/>
      <c r="D90" s="18"/>
    </row>
    <row r="91" spans="1:4" ht="36" customHeight="1" thickBot="1" x14ac:dyDescent="0.25">
      <c r="A91" s="58" t="s">
        <v>3</v>
      </c>
      <c r="B91" s="59" t="s">
        <v>48</v>
      </c>
      <c r="C91" s="60" t="s">
        <v>5</v>
      </c>
      <c r="D91" s="62" t="s">
        <v>6</v>
      </c>
    </row>
    <row r="92" spans="1:4" ht="15.75" thickBot="1" x14ac:dyDescent="0.3">
      <c r="A92" s="78" t="s">
        <v>52</v>
      </c>
      <c r="B92" s="79">
        <v>991</v>
      </c>
      <c r="C92" s="80">
        <v>101186.05</v>
      </c>
      <c r="D92" s="77">
        <v>-10.116</v>
      </c>
    </row>
    <row r="93" spans="1:4" ht="15" thickBot="1" x14ac:dyDescent="0.25">
      <c r="A93" s="37" t="s">
        <v>13</v>
      </c>
      <c r="B93" s="38">
        <f>SUM(B92)</f>
        <v>991</v>
      </c>
      <c r="C93" s="73">
        <f>SUM(C92)</f>
        <v>101186.05</v>
      </c>
      <c r="D93" s="39"/>
    </row>
    <row r="94" spans="1:4" ht="11.45" customHeight="1" x14ac:dyDescent="0.2">
      <c r="A94" s="29"/>
      <c r="B94" s="30"/>
      <c r="C94" s="33"/>
      <c r="D94" s="31"/>
    </row>
    <row r="95" spans="1:4" ht="15" x14ac:dyDescent="0.25">
      <c r="A95" s="18" t="s">
        <v>210</v>
      </c>
      <c r="B95" s="30"/>
      <c r="C95" s="33"/>
      <c r="D95" s="31"/>
    </row>
    <row r="96" spans="1:4" ht="4.9000000000000004" customHeight="1" x14ac:dyDescent="0.2">
      <c r="A96" s="29"/>
      <c r="B96" s="30"/>
      <c r="C96" s="33"/>
      <c r="D96" s="31"/>
    </row>
    <row r="97" spans="1:4" ht="15.75" thickBot="1" x14ac:dyDescent="0.3">
      <c r="A97" s="3" t="s">
        <v>53</v>
      </c>
      <c r="B97" s="18"/>
      <c r="C97" s="19"/>
      <c r="D97" s="18"/>
    </row>
    <row r="98" spans="1:4" ht="43.5" customHeight="1" thickBot="1" x14ac:dyDescent="0.25">
      <c r="A98" s="58" t="s">
        <v>3</v>
      </c>
      <c r="B98" s="59" t="s">
        <v>20</v>
      </c>
      <c r="C98" s="60" t="s">
        <v>5</v>
      </c>
      <c r="D98" s="62" t="s">
        <v>6</v>
      </c>
    </row>
    <row r="99" spans="1:4" ht="15" x14ac:dyDescent="0.25">
      <c r="A99" s="63" t="s">
        <v>54</v>
      </c>
      <c r="B99" s="64">
        <v>1723114.6629999999</v>
      </c>
      <c r="C99" s="65">
        <v>8631496.7799999993</v>
      </c>
      <c r="D99" s="22">
        <v>3.1749999999999998</v>
      </c>
    </row>
    <row r="100" spans="1:4" ht="15" x14ac:dyDescent="0.25">
      <c r="A100" s="66" t="s">
        <v>55</v>
      </c>
      <c r="B100" s="67">
        <v>118220.22900000001</v>
      </c>
      <c r="C100" s="68">
        <v>1002053.16</v>
      </c>
      <c r="D100" s="25">
        <v>0.16</v>
      </c>
    </row>
    <row r="101" spans="1:4" ht="15" x14ac:dyDescent="0.25">
      <c r="A101" s="66" t="s">
        <v>56</v>
      </c>
      <c r="B101" s="67">
        <v>877.49</v>
      </c>
      <c r="C101" s="68">
        <v>100000</v>
      </c>
      <c r="D101" s="25"/>
    </row>
    <row r="102" spans="1:4" ht="15" x14ac:dyDescent="0.25">
      <c r="A102" s="66" t="s">
        <v>57</v>
      </c>
      <c r="B102" s="67">
        <v>1329899.77</v>
      </c>
      <c r="C102" s="68">
        <v>1450000</v>
      </c>
      <c r="D102" s="25">
        <v>0.45200000000000001</v>
      </c>
    </row>
    <row r="103" spans="1:4" ht="15" x14ac:dyDescent="0.25">
      <c r="A103" s="66" t="s">
        <v>58</v>
      </c>
      <c r="B103" s="67">
        <v>1380</v>
      </c>
      <c r="C103" s="68">
        <v>124998.86</v>
      </c>
      <c r="D103" s="25">
        <v>2.2120000000000002</v>
      </c>
    </row>
    <row r="104" spans="1:4" ht="15" x14ac:dyDescent="0.25">
      <c r="A104" s="66" t="s">
        <v>59</v>
      </c>
      <c r="B104" s="67">
        <v>1170</v>
      </c>
      <c r="C104" s="68">
        <v>123912.87</v>
      </c>
      <c r="D104" s="25">
        <v>3.4009999999999998</v>
      </c>
    </row>
    <row r="105" spans="1:4" ht="15" x14ac:dyDescent="0.25">
      <c r="A105" s="66" t="s">
        <v>60</v>
      </c>
      <c r="B105" s="67">
        <v>6591</v>
      </c>
      <c r="C105" s="68">
        <v>699016.41</v>
      </c>
      <c r="D105" s="25">
        <v>1.9279999999999999</v>
      </c>
    </row>
    <row r="106" spans="1:4" ht="15" x14ac:dyDescent="0.25">
      <c r="A106" s="66" t="s">
        <v>61</v>
      </c>
      <c r="B106" s="67">
        <v>5330.3869999999997</v>
      </c>
      <c r="C106" s="68">
        <v>650000</v>
      </c>
      <c r="D106" s="25">
        <v>2.1320000000000001</v>
      </c>
    </row>
    <row r="107" spans="1:4" ht="15" x14ac:dyDescent="0.25">
      <c r="A107" s="66" t="s">
        <v>62</v>
      </c>
      <c r="B107" s="67">
        <v>250324.20600000001</v>
      </c>
      <c r="C107" s="68">
        <v>698400.1</v>
      </c>
      <c r="D107" s="25"/>
    </row>
    <row r="108" spans="1:4" ht="15" x14ac:dyDescent="0.25">
      <c r="A108" s="66" t="s">
        <v>63</v>
      </c>
      <c r="B108" s="67">
        <v>21366.99</v>
      </c>
      <c r="C108" s="68">
        <v>400000</v>
      </c>
      <c r="D108" s="25">
        <v>0.624</v>
      </c>
    </row>
    <row r="109" spans="1:4" ht="15" x14ac:dyDescent="0.25">
      <c r="A109" s="66" t="s">
        <v>64</v>
      </c>
      <c r="B109" s="67">
        <v>26984.560000000001</v>
      </c>
      <c r="C109" s="68">
        <v>300000</v>
      </c>
      <c r="D109" s="25">
        <v>0.55000000000000004</v>
      </c>
    </row>
    <row r="110" spans="1:4" ht="15" x14ac:dyDescent="0.25">
      <c r="A110" s="66" t="s">
        <v>65</v>
      </c>
      <c r="B110" s="67">
        <v>2362</v>
      </c>
      <c r="C110" s="68">
        <v>100036.08</v>
      </c>
      <c r="D110" s="25"/>
    </row>
    <row r="111" spans="1:4" ht="15" x14ac:dyDescent="0.25">
      <c r="A111" s="66" t="s">
        <v>66</v>
      </c>
      <c r="B111" s="67">
        <v>6071.85</v>
      </c>
      <c r="C111" s="68">
        <v>650000</v>
      </c>
      <c r="D111" s="25">
        <v>3.1320000000000001</v>
      </c>
    </row>
    <row r="112" spans="1:4" ht="15" x14ac:dyDescent="0.25">
      <c r="A112" s="66" t="s">
        <v>67</v>
      </c>
      <c r="B112" s="67">
        <v>3797.8960000000002</v>
      </c>
      <c r="C112" s="68">
        <v>250000</v>
      </c>
      <c r="D112" s="25">
        <v>3.6139999999999999</v>
      </c>
    </row>
    <row r="113" spans="1:4" ht="15" x14ac:dyDescent="0.25">
      <c r="A113" s="66" t="s">
        <v>68</v>
      </c>
      <c r="B113" s="67">
        <v>10412.013000000001</v>
      </c>
      <c r="C113" s="68">
        <v>700000</v>
      </c>
      <c r="D113" s="25">
        <v>3.5779999999999998</v>
      </c>
    </row>
    <row r="114" spans="1:4" ht="15" x14ac:dyDescent="0.25">
      <c r="A114" s="66" t="s">
        <v>69</v>
      </c>
      <c r="B114" s="67">
        <v>1668</v>
      </c>
      <c r="C114" s="68">
        <v>200192.85</v>
      </c>
      <c r="D114" s="25">
        <v>2.0329999999999999</v>
      </c>
    </row>
    <row r="115" spans="1:4" ht="15" x14ac:dyDescent="0.25">
      <c r="A115" s="66" t="s">
        <v>70</v>
      </c>
      <c r="B115" s="67">
        <v>2275</v>
      </c>
      <c r="C115" s="68">
        <v>101318.6</v>
      </c>
      <c r="D115" s="25">
        <v>3.7360000000000002</v>
      </c>
    </row>
    <row r="116" spans="1:4" ht="15" x14ac:dyDescent="0.25">
      <c r="A116" s="66" t="s">
        <v>71</v>
      </c>
      <c r="B116" s="67">
        <v>12297</v>
      </c>
      <c r="C116" s="68">
        <v>1098436.96</v>
      </c>
      <c r="D116" s="25"/>
    </row>
    <row r="117" spans="1:4" ht="15" x14ac:dyDescent="0.25">
      <c r="A117" s="66" t="s">
        <v>72</v>
      </c>
      <c r="B117" s="67">
        <v>200099.402</v>
      </c>
      <c r="C117" s="68">
        <v>1000000</v>
      </c>
      <c r="D117" s="25">
        <v>2.5139999999999998</v>
      </c>
    </row>
    <row r="118" spans="1:4" ht="15" x14ac:dyDescent="0.25">
      <c r="A118" s="66" t="s">
        <v>73</v>
      </c>
      <c r="B118" s="67">
        <v>102856.405</v>
      </c>
      <c r="C118" s="68">
        <v>700000</v>
      </c>
      <c r="D118" s="25">
        <v>0.63100000000000001</v>
      </c>
    </row>
    <row r="119" spans="1:4" ht="15" x14ac:dyDescent="0.25">
      <c r="A119" s="66" t="s">
        <v>74</v>
      </c>
      <c r="B119" s="67">
        <v>152741.14499999999</v>
      </c>
      <c r="C119" s="68">
        <v>1000000</v>
      </c>
      <c r="D119" s="25">
        <v>0.89700000000000002</v>
      </c>
    </row>
    <row r="120" spans="1:4" ht="15" x14ac:dyDescent="0.25">
      <c r="A120" s="66" t="s">
        <v>75</v>
      </c>
      <c r="B120" s="67">
        <v>55869.360999999997</v>
      </c>
      <c r="C120" s="68">
        <v>1491135.19</v>
      </c>
      <c r="D120" s="25">
        <v>2.403</v>
      </c>
    </row>
    <row r="121" spans="1:4" ht="15" x14ac:dyDescent="0.25">
      <c r="A121" s="66" t="s">
        <v>76</v>
      </c>
      <c r="B121" s="67">
        <v>18464.402999999998</v>
      </c>
      <c r="C121" s="68">
        <v>450000</v>
      </c>
      <c r="D121" s="25">
        <v>3.14</v>
      </c>
    </row>
    <row r="122" spans="1:4" ht="15" x14ac:dyDescent="0.25">
      <c r="A122" s="66" t="s">
        <v>77</v>
      </c>
      <c r="B122" s="67">
        <v>6920.1909999999998</v>
      </c>
      <c r="C122" s="68">
        <v>700000</v>
      </c>
      <c r="D122" s="25">
        <v>2.81</v>
      </c>
    </row>
    <row r="123" spans="1:4" ht="15" x14ac:dyDescent="0.25">
      <c r="A123" s="66" t="s">
        <v>78</v>
      </c>
      <c r="B123" s="67">
        <v>3775.3589999999999</v>
      </c>
      <c r="C123" s="68">
        <v>450000</v>
      </c>
      <c r="D123" s="25">
        <v>2.8820000000000001</v>
      </c>
    </row>
    <row r="124" spans="1:4" ht="15" x14ac:dyDescent="0.25">
      <c r="A124" s="66" t="s">
        <v>79</v>
      </c>
      <c r="B124" s="67">
        <v>6423.6809999999996</v>
      </c>
      <c r="C124" s="68">
        <v>700000</v>
      </c>
      <c r="D124" s="25">
        <v>1.8280000000000001</v>
      </c>
    </row>
    <row r="125" spans="1:4" ht="15" x14ac:dyDescent="0.25">
      <c r="A125" s="66" t="s">
        <v>80</v>
      </c>
      <c r="B125" s="67">
        <v>10083.545</v>
      </c>
      <c r="C125" s="68">
        <v>700000</v>
      </c>
      <c r="D125" s="25">
        <v>2.4390000000000001</v>
      </c>
    </row>
    <row r="126" spans="1:4" ht="15" x14ac:dyDescent="0.25">
      <c r="A126" s="66" t="s">
        <v>81</v>
      </c>
      <c r="B126" s="67">
        <v>19358.905999999999</v>
      </c>
      <c r="C126" s="68">
        <v>200000</v>
      </c>
      <c r="D126" s="25">
        <v>1.444</v>
      </c>
    </row>
    <row r="127" spans="1:4" ht="15" x14ac:dyDescent="0.25">
      <c r="A127" s="66" t="s">
        <v>82</v>
      </c>
      <c r="B127" s="67">
        <v>2479.56</v>
      </c>
      <c r="C127" s="68">
        <v>250000</v>
      </c>
      <c r="D127" s="25">
        <v>2.0270000000000001</v>
      </c>
    </row>
    <row r="128" spans="1:4" ht="15" x14ac:dyDescent="0.25">
      <c r="A128" s="66" t="s">
        <v>83</v>
      </c>
      <c r="B128" s="67">
        <v>8850</v>
      </c>
      <c r="C128" s="68">
        <v>394972.11</v>
      </c>
      <c r="D128" s="25">
        <v>1.0349999999999999</v>
      </c>
    </row>
    <row r="129" spans="1:4" ht="15" x14ac:dyDescent="0.25">
      <c r="A129" s="66" t="s">
        <v>84</v>
      </c>
      <c r="B129" s="67">
        <v>31079</v>
      </c>
      <c r="C129" s="68">
        <v>602011.32999999996</v>
      </c>
      <c r="D129" s="25"/>
    </row>
    <row r="130" spans="1:4" ht="15" x14ac:dyDescent="0.25">
      <c r="A130" s="66" t="s">
        <v>85</v>
      </c>
      <c r="B130" s="67">
        <v>46873.438000000002</v>
      </c>
      <c r="C130" s="68">
        <v>457495.43</v>
      </c>
      <c r="D130" s="25">
        <v>2.9289999999999998</v>
      </c>
    </row>
    <row r="131" spans="1:4" ht="15" x14ac:dyDescent="0.25">
      <c r="A131" s="66" t="s">
        <v>86</v>
      </c>
      <c r="B131" s="67">
        <v>5909.2385999999997</v>
      </c>
      <c r="C131" s="68">
        <v>600000</v>
      </c>
      <c r="D131" s="25">
        <v>5.6769999999999996</v>
      </c>
    </row>
    <row r="132" spans="1:4" ht="15" x14ac:dyDescent="0.25">
      <c r="A132" s="66" t="s">
        <v>87</v>
      </c>
      <c r="B132" s="67">
        <v>6000</v>
      </c>
      <c r="C132" s="68">
        <v>296667.33</v>
      </c>
      <c r="D132" s="25">
        <v>1.9219999999999999</v>
      </c>
    </row>
    <row r="133" spans="1:4" ht="15.75" thickBot="1" x14ac:dyDescent="0.3">
      <c r="A133" s="66" t="s">
        <v>88</v>
      </c>
      <c r="B133" s="67">
        <v>3575</v>
      </c>
      <c r="C133" s="68">
        <v>98083.27</v>
      </c>
      <c r="D133" s="25"/>
    </row>
    <row r="134" spans="1:4" ht="15" thickBot="1" x14ac:dyDescent="0.25">
      <c r="A134" s="37" t="s">
        <v>13</v>
      </c>
      <c r="B134" s="38">
        <f>SUM(B99:B133)</f>
        <v>4205501.6886</v>
      </c>
      <c r="C134" s="73">
        <f>SUM(C99:C133)</f>
        <v>27370227.329999994</v>
      </c>
      <c r="D134" s="39"/>
    </row>
    <row r="135" spans="1:4" ht="14.25" x14ac:dyDescent="0.2">
      <c r="A135" s="29"/>
      <c r="B135" s="30"/>
      <c r="C135" s="33"/>
      <c r="D135" s="31"/>
    </row>
    <row r="136" spans="1:4" ht="15" x14ac:dyDescent="0.25">
      <c r="A136" s="18" t="s">
        <v>211</v>
      </c>
      <c r="B136" s="18"/>
      <c r="C136" s="19"/>
      <c r="D136" s="18"/>
    </row>
    <row r="138" spans="1:4" ht="15" x14ac:dyDescent="0.25">
      <c r="A138" s="18"/>
      <c r="B138" s="18"/>
      <c r="C138" s="19"/>
      <c r="D138" s="18"/>
    </row>
    <row r="139" spans="1:4" ht="15.75" thickBot="1" x14ac:dyDescent="0.3">
      <c r="A139" s="3" t="s">
        <v>92</v>
      </c>
      <c r="B139" s="18"/>
      <c r="C139" s="19"/>
      <c r="D139" s="18"/>
    </row>
    <row r="140" spans="1:4" ht="36" customHeight="1" thickBot="1" x14ac:dyDescent="0.25">
      <c r="A140" s="58" t="s">
        <v>3</v>
      </c>
      <c r="B140" s="59" t="s">
        <v>20</v>
      </c>
      <c r="C140" s="60" t="s">
        <v>5</v>
      </c>
      <c r="D140" s="62" t="s">
        <v>6</v>
      </c>
    </row>
    <row r="141" spans="1:4" ht="15" x14ac:dyDescent="0.25">
      <c r="A141" s="63" t="s">
        <v>89</v>
      </c>
      <c r="B141" s="64">
        <v>22059.5</v>
      </c>
      <c r="C141" s="65">
        <v>250000</v>
      </c>
      <c r="D141" s="22">
        <v>1.4159999999999999</v>
      </c>
    </row>
    <row r="142" spans="1:4" ht="15" x14ac:dyDescent="0.25">
      <c r="A142" s="66" t="s">
        <v>90</v>
      </c>
      <c r="B142" s="67">
        <v>7466.723</v>
      </c>
      <c r="C142" s="68">
        <v>1000000</v>
      </c>
      <c r="D142" s="25">
        <v>3.742</v>
      </c>
    </row>
    <row r="143" spans="1:4" ht="15.75" thickBot="1" x14ac:dyDescent="0.3">
      <c r="A143" s="66" t="s">
        <v>91</v>
      </c>
      <c r="B143" s="67">
        <v>18985.877</v>
      </c>
      <c r="C143" s="68">
        <v>450000</v>
      </c>
      <c r="D143" s="25">
        <v>1.1930000000000001</v>
      </c>
    </row>
    <row r="144" spans="1:4" ht="15" thickBot="1" x14ac:dyDescent="0.25">
      <c r="A144" s="37" t="s">
        <v>13</v>
      </c>
      <c r="B144" s="38">
        <f>SUM(B141:B143)</f>
        <v>48512.1</v>
      </c>
      <c r="C144" s="73">
        <f>SUM(C141:C143)</f>
        <v>1700000</v>
      </c>
      <c r="D144" s="39"/>
    </row>
    <row r="145" spans="1:4" ht="15" x14ac:dyDescent="0.25">
      <c r="A145" s="18"/>
      <c r="B145" s="18"/>
      <c r="C145" s="19"/>
      <c r="D145" s="18"/>
    </row>
    <row r="146" spans="1:4" ht="15" x14ac:dyDescent="0.25">
      <c r="A146" s="18"/>
      <c r="B146" s="18"/>
      <c r="C146" s="19"/>
      <c r="D146" s="18"/>
    </row>
    <row r="147" spans="1:4" ht="15" x14ac:dyDescent="0.25">
      <c r="A147" s="18" t="s">
        <v>212</v>
      </c>
      <c r="B147" s="18"/>
      <c r="C147" s="19"/>
      <c r="D147" s="18"/>
    </row>
    <row r="148" spans="1:4" ht="15" x14ac:dyDescent="0.25">
      <c r="A148" s="18"/>
      <c r="B148" s="18"/>
      <c r="C148" s="19"/>
      <c r="D148" s="18"/>
    </row>
    <row r="149" spans="1:4" ht="15" x14ac:dyDescent="0.25">
      <c r="A149" s="18" t="s">
        <v>213</v>
      </c>
      <c r="B149" s="18"/>
      <c r="C149" s="19"/>
      <c r="D149" s="18"/>
    </row>
    <row r="150" spans="1:4" ht="15" x14ac:dyDescent="0.25">
      <c r="A150" s="18" t="s">
        <v>214</v>
      </c>
      <c r="B150" s="18"/>
      <c r="C150" s="19"/>
      <c r="D150" s="18"/>
    </row>
    <row r="151" spans="1:4" ht="15" x14ac:dyDescent="0.25">
      <c r="A151" s="18"/>
      <c r="B151" s="18"/>
      <c r="C151" s="19"/>
      <c r="D151" s="18"/>
    </row>
    <row r="152" spans="1:4" ht="15" x14ac:dyDescent="0.25">
      <c r="A152" s="18"/>
      <c r="B152" s="18"/>
      <c r="C152" s="19"/>
      <c r="D152" s="18"/>
    </row>
    <row r="153" spans="1:4" ht="15" x14ac:dyDescent="0.25">
      <c r="A153" s="56"/>
      <c r="B153" s="56"/>
      <c r="C153" s="57"/>
      <c r="D153" s="56"/>
    </row>
    <row r="154" spans="1:4" ht="15" x14ac:dyDescent="0.25">
      <c r="A154" s="56"/>
      <c r="B154" s="56"/>
      <c r="C154" s="57"/>
      <c r="D154" s="56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zoomScaleNormal="100" workbookViewId="0">
      <selection activeCell="B224" sqref="B224"/>
    </sheetView>
  </sheetViews>
  <sheetFormatPr defaultColWidth="8.85546875" defaultRowHeight="15" x14ac:dyDescent="0.25"/>
  <cols>
    <col min="1" max="1" width="51" style="18" customWidth="1"/>
    <col min="2" max="2" width="17.5703125" style="18" customWidth="1"/>
    <col min="3" max="3" width="17.5703125" style="18" bestFit="1" customWidth="1"/>
    <col min="4" max="4" width="11.7109375" style="18" customWidth="1"/>
    <col min="5" max="16384" width="8.85546875" style="18"/>
  </cols>
  <sheetData>
    <row r="1" spans="1:4" x14ac:dyDescent="0.25">
      <c r="A1" s="44" t="s">
        <v>204</v>
      </c>
      <c r="C1" s="45">
        <f>B4+C100+C175</f>
        <v>46901604.740000002</v>
      </c>
    </row>
    <row r="2" spans="1:4" x14ac:dyDescent="0.25">
      <c r="A2" s="46"/>
      <c r="C2" s="19"/>
    </row>
    <row r="3" spans="1:4" x14ac:dyDescent="0.25">
      <c r="A3" s="47" t="s">
        <v>205</v>
      </c>
      <c r="C3" s="19"/>
    </row>
    <row r="4" spans="1:4" x14ac:dyDescent="0.25">
      <c r="A4" s="44" t="s">
        <v>1</v>
      </c>
      <c r="B4" s="45">
        <f>C69+C89</f>
        <v>31454163.870000001</v>
      </c>
    </row>
    <row r="5" spans="1:4" x14ac:dyDescent="0.25">
      <c r="A5" s="47"/>
      <c r="C5" s="19"/>
    </row>
    <row r="6" spans="1:4" ht="15.75" thickBot="1" x14ac:dyDescent="0.3">
      <c r="A6" s="47" t="s">
        <v>2</v>
      </c>
      <c r="C6" s="19"/>
    </row>
    <row r="7" spans="1:4" ht="29.25" thickBot="1" x14ac:dyDescent="0.3">
      <c r="A7" s="8" t="s">
        <v>3</v>
      </c>
      <c r="B7" s="9" t="s">
        <v>4</v>
      </c>
      <c r="C7" s="10" t="s">
        <v>5</v>
      </c>
      <c r="D7" s="12" t="s">
        <v>6</v>
      </c>
    </row>
    <row r="8" spans="1:4" x14ac:dyDescent="0.25">
      <c r="A8" s="20" t="s">
        <v>236</v>
      </c>
      <c r="B8" s="21">
        <v>100000</v>
      </c>
      <c r="C8" s="21">
        <v>119040</v>
      </c>
      <c r="D8" s="22">
        <v>2.8820000000000001</v>
      </c>
    </row>
    <row r="9" spans="1:4" x14ac:dyDescent="0.25">
      <c r="A9" s="23" t="s">
        <v>93</v>
      </c>
      <c r="B9" s="24">
        <v>300000</v>
      </c>
      <c r="C9" s="24">
        <v>311859.84999999998</v>
      </c>
      <c r="D9" s="25">
        <v>2.4830000000000001</v>
      </c>
    </row>
    <row r="10" spans="1:4" x14ac:dyDescent="0.25">
      <c r="A10" s="23" t="s">
        <v>94</v>
      </c>
      <c r="B10" s="24">
        <v>200000</v>
      </c>
      <c r="C10" s="24">
        <v>202610</v>
      </c>
      <c r="D10" s="25">
        <v>6.4610000000000003</v>
      </c>
    </row>
    <row r="11" spans="1:4" x14ac:dyDescent="0.25">
      <c r="A11" s="23" t="s">
        <v>95</v>
      </c>
      <c r="B11" s="24">
        <v>100000</v>
      </c>
      <c r="C11" s="24">
        <v>105130</v>
      </c>
      <c r="D11" s="25">
        <v>3.5369999999999999</v>
      </c>
    </row>
    <row r="12" spans="1:4" x14ac:dyDescent="0.25">
      <c r="A12" s="23" t="s">
        <v>225</v>
      </c>
      <c r="B12" s="24">
        <v>100000</v>
      </c>
      <c r="C12" s="24">
        <v>108606</v>
      </c>
      <c r="D12" s="25">
        <v>2.6030000000000002</v>
      </c>
    </row>
    <row r="13" spans="1:4" x14ac:dyDescent="0.25">
      <c r="A13" s="23" t="s">
        <v>237</v>
      </c>
      <c r="B13" s="24">
        <v>100000</v>
      </c>
      <c r="C13" s="24">
        <v>121437.69</v>
      </c>
      <c r="D13" s="25">
        <v>3.0569999999999999</v>
      </c>
    </row>
    <row r="14" spans="1:4" x14ac:dyDescent="0.25">
      <c r="A14" s="23" t="s">
        <v>96</v>
      </c>
      <c r="B14" s="24">
        <v>300000</v>
      </c>
      <c r="C14" s="24">
        <v>242145</v>
      </c>
      <c r="D14" s="25">
        <v>4.9189999999999996</v>
      </c>
    </row>
    <row r="15" spans="1:4" x14ac:dyDescent="0.25">
      <c r="A15" s="23" t="s">
        <v>97</v>
      </c>
      <c r="B15" s="24">
        <v>100000</v>
      </c>
      <c r="C15" s="24">
        <v>101087.52</v>
      </c>
      <c r="D15" s="25">
        <v>2.2850000000000001</v>
      </c>
    </row>
    <row r="16" spans="1:4" x14ac:dyDescent="0.25">
      <c r="A16" s="23" t="s">
        <v>98</v>
      </c>
      <c r="B16" s="24">
        <v>100000</v>
      </c>
      <c r="C16" s="24">
        <v>106255.1</v>
      </c>
      <c r="D16" s="25">
        <v>2.3079999999999998</v>
      </c>
    </row>
    <row r="17" spans="1:4" x14ac:dyDescent="0.25">
      <c r="A17" s="23" t="s">
        <v>238</v>
      </c>
      <c r="B17" s="24">
        <v>100000</v>
      </c>
      <c r="C17" s="24">
        <v>124540</v>
      </c>
      <c r="D17" s="25">
        <v>3.5539999999999998</v>
      </c>
    </row>
    <row r="18" spans="1:4" x14ac:dyDescent="0.25">
      <c r="A18" s="23" t="s">
        <v>226</v>
      </c>
      <c r="B18" s="24">
        <v>1500000</v>
      </c>
      <c r="C18" s="24">
        <v>1518000</v>
      </c>
      <c r="D18" s="25">
        <v>6.6340000000000003</v>
      </c>
    </row>
    <row r="19" spans="1:4" x14ac:dyDescent="0.25">
      <c r="A19" s="23" t="s">
        <v>215</v>
      </c>
      <c r="B19" s="24">
        <v>300000</v>
      </c>
      <c r="C19" s="24">
        <v>314527.32</v>
      </c>
      <c r="D19" s="25">
        <v>2.2040000000000002</v>
      </c>
    </row>
    <row r="20" spans="1:4" x14ac:dyDescent="0.25">
      <c r="A20" s="23" t="s">
        <v>99</v>
      </c>
      <c r="B20" s="24">
        <v>100000</v>
      </c>
      <c r="C20" s="24">
        <v>92910</v>
      </c>
      <c r="D20" s="25">
        <v>3.3839999999999999</v>
      </c>
    </row>
    <row r="21" spans="1:4" x14ac:dyDescent="0.25">
      <c r="A21" s="23" t="s">
        <v>100</v>
      </c>
      <c r="B21" s="24">
        <v>300000</v>
      </c>
      <c r="C21" s="24">
        <v>311259.55</v>
      </c>
      <c r="D21" s="25">
        <v>3.976</v>
      </c>
    </row>
    <row r="22" spans="1:4" x14ac:dyDescent="0.25">
      <c r="A22" s="23" t="s">
        <v>101</v>
      </c>
      <c r="B22" s="24">
        <v>500000</v>
      </c>
      <c r="C22" s="24">
        <v>492873.6</v>
      </c>
      <c r="D22" s="25">
        <v>22.86</v>
      </c>
    </row>
    <row r="23" spans="1:4" x14ac:dyDescent="0.25">
      <c r="A23" s="23" t="s">
        <v>102</v>
      </c>
      <c r="B23" s="24">
        <v>500000</v>
      </c>
      <c r="C23" s="24">
        <v>489375</v>
      </c>
      <c r="D23" s="25">
        <v>3.496</v>
      </c>
    </row>
    <row r="24" spans="1:4" x14ac:dyDescent="0.25">
      <c r="A24" s="23" t="s">
        <v>103</v>
      </c>
      <c r="B24" s="24">
        <v>100000</v>
      </c>
      <c r="C24" s="24">
        <v>108256.1</v>
      </c>
      <c r="D24" s="25">
        <v>2.74</v>
      </c>
    </row>
    <row r="25" spans="1:4" x14ac:dyDescent="0.25">
      <c r="A25" s="23" t="s">
        <v>219</v>
      </c>
      <c r="B25" s="24">
        <v>3000000</v>
      </c>
      <c r="C25" s="24">
        <v>3067440</v>
      </c>
      <c r="D25" s="25">
        <v>2.3069999999999999</v>
      </c>
    </row>
    <row r="26" spans="1:4" x14ac:dyDescent="0.25">
      <c r="A26" s="23" t="s">
        <v>104</v>
      </c>
      <c r="B26" s="24">
        <v>499000</v>
      </c>
      <c r="C26" s="24">
        <v>500739.26</v>
      </c>
      <c r="D26" s="25">
        <v>0.69799999999999995</v>
      </c>
    </row>
    <row r="27" spans="1:4" x14ac:dyDescent="0.25">
      <c r="A27" s="23" t="s">
        <v>105</v>
      </c>
      <c r="B27" s="24">
        <v>100000</v>
      </c>
      <c r="C27" s="24">
        <v>104854.39999999999</v>
      </c>
      <c r="D27" s="25">
        <v>4.7190000000000003</v>
      </c>
    </row>
    <row r="28" spans="1:4" x14ac:dyDescent="0.25">
      <c r="A28" s="23" t="s">
        <v>106</v>
      </c>
      <c r="B28" s="24">
        <v>100000</v>
      </c>
      <c r="C28" s="24">
        <v>102485</v>
      </c>
      <c r="D28" s="25">
        <v>3.298</v>
      </c>
    </row>
    <row r="29" spans="1:4" x14ac:dyDescent="0.25">
      <c r="A29" s="23" t="s">
        <v>107</v>
      </c>
      <c r="B29" s="24">
        <v>100000</v>
      </c>
      <c r="C29" s="24">
        <v>106045</v>
      </c>
      <c r="D29" s="25">
        <v>3.8620000000000001</v>
      </c>
    </row>
    <row r="30" spans="1:4" x14ac:dyDescent="0.25">
      <c r="A30" s="23" t="s">
        <v>108</v>
      </c>
      <c r="B30" s="24">
        <v>100000</v>
      </c>
      <c r="C30" s="24">
        <v>103630</v>
      </c>
      <c r="D30" s="25">
        <v>1.466</v>
      </c>
    </row>
    <row r="31" spans="1:4" x14ac:dyDescent="0.25">
      <c r="A31" s="23" t="s">
        <v>220</v>
      </c>
      <c r="B31" s="24">
        <v>2000000</v>
      </c>
      <c r="C31" s="24">
        <v>1988380</v>
      </c>
      <c r="D31" s="25">
        <v>4.2</v>
      </c>
    </row>
    <row r="32" spans="1:4" x14ac:dyDescent="0.25">
      <c r="A32" s="23" t="s">
        <v>109</v>
      </c>
      <c r="B32" s="24">
        <v>200000</v>
      </c>
      <c r="C32" s="24">
        <v>211310</v>
      </c>
      <c r="D32" s="25">
        <v>4.2679999999999998</v>
      </c>
    </row>
    <row r="33" spans="1:4" x14ac:dyDescent="0.25">
      <c r="A33" s="23" t="s">
        <v>110</v>
      </c>
      <c r="B33" s="24">
        <v>200000</v>
      </c>
      <c r="C33" s="24">
        <v>209979.29</v>
      </c>
      <c r="D33" s="25">
        <v>5.7140000000000004</v>
      </c>
    </row>
    <row r="34" spans="1:4" x14ac:dyDescent="0.25">
      <c r="A34" s="23" t="s">
        <v>111</v>
      </c>
      <c r="B34" s="24">
        <v>300000</v>
      </c>
      <c r="C34" s="24">
        <v>314595</v>
      </c>
      <c r="D34" s="25">
        <v>3.9319999999999999</v>
      </c>
    </row>
    <row r="35" spans="1:4" x14ac:dyDescent="0.25">
      <c r="A35" s="23" t="s">
        <v>112</v>
      </c>
      <c r="B35" s="24">
        <v>100000</v>
      </c>
      <c r="C35" s="24">
        <v>100052</v>
      </c>
      <c r="D35" s="25">
        <v>6.5970000000000004</v>
      </c>
    </row>
    <row r="36" spans="1:4" x14ac:dyDescent="0.25">
      <c r="A36" s="23" t="s">
        <v>113</v>
      </c>
      <c r="B36" s="24">
        <v>100000</v>
      </c>
      <c r="C36" s="24">
        <v>100000</v>
      </c>
      <c r="D36" s="25">
        <v>4.4859999999999998</v>
      </c>
    </row>
    <row r="37" spans="1:4" x14ac:dyDescent="0.25">
      <c r="A37" s="23" t="s">
        <v>222</v>
      </c>
      <c r="B37" s="24">
        <v>300000</v>
      </c>
      <c r="C37" s="24">
        <v>344471.06</v>
      </c>
      <c r="D37" s="25">
        <v>47.963000000000001</v>
      </c>
    </row>
    <row r="38" spans="1:4" x14ac:dyDescent="0.25">
      <c r="A38" s="23" t="s">
        <v>114</v>
      </c>
      <c r="B38" s="24">
        <v>500000</v>
      </c>
      <c r="C38" s="24">
        <v>522500</v>
      </c>
      <c r="D38" s="25">
        <v>2.5880000000000001</v>
      </c>
    </row>
    <row r="39" spans="1:4" x14ac:dyDescent="0.25">
      <c r="A39" s="23" t="s">
        <v>227</v>
      </c>
      <c r="B39" s="24">
        <v>200000</v>
      </c>
      <c r="C39" s="24">
        <v>227540</v>
      </c>
      <c r="D39" s="25">
        <v>5.0179999999999998</v>
      </c>
    </row>
    <row r="40" spans="1:4" x14ac:dyDescent="0.25">
      <c r="A40" s="23" t="s">
        <v>115</v>
      </c>
      <c r="B40" s="24">
        <v>700000</v>
      </c>
      <c r="C40" s="24">
        <v>703124.85</v>
      </c>
      <c r="D40" s="25">
        <v>8.2750000000000004</v>
      </c>
    </row>
    <row r="41" spans="1:4" x14ac:dyDescent="0.25">
      <c r="A41" s="23" t="s">
        <v>228</v>
      </c>
      <c r="B41" s="24">
        <v>100000</v>
      </c>
      <c r="C41" s="24">
        <v>108136.04</v>
      </c>
      <c r="D41" s="25">
        <v>14.8</v>
      </c>
    </row>
    <row r="42" spans="1:4" x14ac:dyDescent="0.25">
      <c r="A42" s="23" t="s">
        <v>116</v>
      </c>
      <c r="B42" s="24">
        <v>300000</v>
      </c>
      <c r="C42" s="24">
        <v>316935</v>
      </c>
      <c r="D42" s="25">
        <v>5.16</v>
      </c>
    </row>
    <row r="43" spans="1:4" x14ac:dyDescent="0.25">
      <c r="A43" s="23" t="s">
        <v>117</v>
      </c>
      <c r="B43" s="24">
        <v>100000</v>
      </c>
      <c r="C43" s="24">
        <v>103685</v>
      </c>
      <c r="D43" s="25">
        <v>4.2779999999999996</v>
      </c>
    </row>
    <row r="44" spans="1:4" x14ac:dyDescent="0.25">
      <c r="A44" s="23" t="s">
        <v>118</v>
      </c>
      <c r="B44" s="24">
        <v>100000</v>
      </c>
      <c r="C44" s="24">
        <v>104895</v>
      </c>
      <c r="D44" s="25">
        <v>4.7460000000000004</v>
      </c>
    </row>
    <row r="45" spans="1:4" x14ac:dyDescent="0.25">
      <c r="A45" s="23" t="s">
        <v>119</v>
      </c>
      <c r="B45" s="24">
        <v>3008632</v>
      </c>
      <c r="C45" s="24">
        <v>3079241.25</v>
      </c>
      <c r="D45" s="25">
        <v>2.7010000000000001</v>
      </c>
    </row>
    <row r="46" spans="1:4" x14ac:dyDescent="0.25">
      <c r="A46" s="23" t="s">
        <v>120</v>
      </c>
      <c r="B46" s="24">
        <v>200000</v>
      </c>
      <c r="C46" s="24">
        <v>201562.73</v>
      </c>
      <c r="D46" s="25">
        <v>2.5739999999999998</v>
      </c>
    </row>
    <row r="47" spans="1:4" x14ac:dyDescent="0.25">
      <c r="A47" s="23" t="s">
        <v>121</v>
      </c>
      <c r="B47" s="24">
        <v>300000</v>
      </c>
      <c r="C47" s="24">
        <v>302580</v>
      </c>
      <c r="D47" s="25">
        <v>2.92</v>
      </c>
    </row>
    <row r="48" spans="1:4" x14ac:dyDescent="0.25">
      <c r="A48" s="23" t="s">
        <v>122</v>
      </c>
      <c r="B48" s="24">
        <v>100000</v>
      </c>
      <c r="C48" s="24">
        <v>100562.26</v>
      </c>
      <c r="D48" s="25">
        <v>3.8140000000000001</v>
      </c>
    </row>
    <row r="49" spans="1:4" x14ac:dyDescent="0.25">
      <c r="A49" s="23" t="s">
        <v>123</v>
      </c>
      <c r="B49" s="24">
        <v>400000</v>
      </c>
      <c r="C49" s="24">
        <v>410320</v>
      </c>
      <c r="D49" s="25">
        <v>3.2210000000000001</v>
      </c>
    </row>
    <row r="50" spans="1:4" x14ac:dyDescent="0.25">
      <c r="A50" s="23" t="s">
        <v>124</v>
      </c>
      <c r="B50" s="24">
        <v>100000</v>
      </c>
      <c r="C50" s="24">
        <v>102553.25</v>
      </c>
      <c r="D50" s="25">
        <v>2.81</v>
      </c>
    </row>
    <row r="51" spans="1:4" x14ac:dyDescent="0.25">
      <c r="A51" s="23" t="s">
        <v>125</v>
      </c>
      <c r="B51" s="24">
        <v>200000</v>
      </c>
      <c r="C51" s="24">
        <v>206590</v>
      </c>
      <c r="D51" s="25">
        <v>3.714</v>
      </c>
    </row>
    <row r="52" spans="1:4" x14ac:dyDescent="0.25">
      <c r="A52" s="23" t="s">
        <v>126</v>
      </c>
      <c r="B52" s="24">
        <v>100000</v>
      </c>
      <c r="C52" s="24">
        <v>104060</v>
      </c>
      <c r="D52" s="25">
        <v>4.8920000000000003</v>
      </c>
    </row>
    <row r="53" spans="1:4" x14ac:dyDescent="0.25">
      <c r="A53" s="23" t="s">
        <v>127</v>
      </c>
      <c r="B53" s="24">
        <v>100000</v>
      </c>
      <c r="C53" s="24">
        <v>98315</v>
      </c>
      <c r="D53" s="25">
        <v>3.6389999999999998</v>
      </c>
    </row>
    <row r="54" spans="1:4" x14ac:dyDescent="0.25">
      <c r="A54" s="23" t="s">
        <v>128</v>
      </c>
      <c r="B54" s="24">
        <v>300000</v>
      </c>
      <c r="C54" s="24">
        <v>311115</v>
      </c>
      <c r="D54" s="25">
        <v>4.5880000000000001</v>
      </c>
    </row>
    <row r="55" spans="1:4" x14ac:dyDescent="0.25">
      <c r="A55" s="23" t="s">
        <v>129</v>
      </c>
      <c r="B55" s="24">
        <v>300000</v>
      </c>
      <c r="C55" s="24">
        <v>311463.32</v>
      </c>
      <c r="D55" s="25">
        <v>127.76900000000001</v>
      </c>
    </row>
    <row r="56" spans="1:4" x14ac:dyDescent="0.25">
      <c r="A56" s="23" t="s">
        <v>10</v>
      </c>
      <c r="B56" s="24">
        <v>300000</v>
      </c>
      <c r="C56" s="24">
        <v>249315</v>
      </c>
      <c r="D56" s="25">
        <v>1.3080000000000001</v>
      </c>
    </row>
    <row r="57" spans="1:4" x14ac:dyDescent="0.25">
      <c r="A57" s="23" t="s">
        <v>130</v>
      </c>
      <c r="B57" s="24">
        <v>100000</v>
      </c>
      <c r="C57" s="24">
        <v>106910</v>
      </c>
      <c r="D57" s="25">
        <v>4.5019999999999998</v>
      </c>
    </row>
    <row r="58" spans="1:4" x14ac:dyDescent="0.25">
      <c r="A58" s="23" t="s">
        <v>131</v>
      </c>
      <c r="B58" s="24">
        <v>200000</v>
      </c>
      <c r="C58" s="24">
        <v>196300.1</v>
      </c>
      <c r="D58" s="25">
        <v>2.41</v>
      </c>
    </row>
    <row r="59" spans="1:4" x14ac:dyDescent="0.25">
      <c r="A59" s="23" t="s">
        <v>230</v>
      </c>
      <c r="B59" s="24">
        <v>8000000</v>
      </c>
      <c r="C59" s="24">
        <v>8017680</v>
      </c>
      <c r="D59" s="25">
        <v>3.1379999999999999</v>
      </c>
    </row>
    <row r="60" spans="1:4" x14ac:dyDescent="0.25">
      <c r="A60" s="23" t="s">
        <v>229</v>
      </c>
      <c r="B60" s="24">
        <v>100000</v>
      </c>
      <c r="C60" s="24">
        <v>110938.47</v>
      </c>
      <c r="D60" s="25">
        <v>30.844000000000001</v>
      </c>
    </row>
    <row r="61" spans="1:4" x14ac:dyDescent="0.25">
      <c r="A61" s="23" t="s">
        <v>223</v>
      </c>
      <c r="B61" s="24">
        <v>700000</v>
      </c>
      <c r="C61" s="24">
        <v>742117.15</v>
      </c>
      <c r="D61" s="25">
        <v>26.728999999999999</v>
      </c>
    </row>
    <row r="62" spans="1:4" x14ac:dyDescent="0.25">
      <c r="A62" s="23" t="s">
        <v>132</v>
      </c>
      <c r="B62" s="24">
        <v>100000</v>
      </c>
      <c r="C62" s="24">
        <v>75316.639999999999</v>
      </c>
      <c r="D62" s="25">
        <v>15.395</v>
      </c>
    </row>
    <row r="63" spans="1:4" x14ac:dyDescent="0.25">
      <c r="A63" s="23" t="s">
        <v>239</v>
      </c>
      <c r="B63" s="24">
        <v>300000</v>
      </c>
      <c r="C63" s="24">
        <v>367387.6</v>
      </c>
      <c r="D63" s="25">
        <v>3.581</v>
      </c>
    </row>
    <row r="64" spans="1:4" x14ac:dyDescent="0.25">
      <c r="A64" s="23" t="s">
        <v>133</v>
      </c>
      <c r="B64" s="24">
        <v>100000</v>
      </c>
      <c r="C64" s="24">
        <v>103703.83</v>
      </c>
      <c r="D64" s="25">
        <v>5.5720000000000001</v>
      </c>
    </row>
    <row r="65" spans="1:4" x14ac:dyDescent="0.25">
      <c r="A65" s="23" t="s">
        <v>134</v>
      </c>
      <c r="B65" s="24">
        <v>100000</v>
      </c>
      <c r="C65" s="24">
        <v>104775</v>
      </c>
      <c r="D65" s="25">
        <v>3.1309999999999998</v>
      </c>
    </row>
    <row r="66" spans="1:4" x14ac:dyDescent="0.25">
      <c r="A66" s="23" t="s">
        <v>12</v>
      </c>
      <c r="B66" s="24">
        <v>150000</v>
      </c>
      <c r="C66" s="24">
        <v>145812</v>
      </c>
      <c r="D66" s="25">
        <v>2.6859999999999999</v>
      </c>
    </row>
    <row r="67" spans="1:4" x14ac:dyDescent="0.25">
      <c r="A67" s="23" t="s">
        <v>135</v>
      </c>
      <c r="B67" s="24">
        <v>300000</v>
      </c>
      <c r="C67" s="24">
        <v>295349.59999999998</v>
      </c>
      <c r="D67" s="25">
        <v>4.7149999999999999</v>
      </c>
    </row>
    <row r="68" spans="1:4" x14ac:dyDescent="0.25">
      <c r="A68" s="23" t="s">
        <v>231</v>
      </c>
      <c r="B68" s="24">
        <v>100000</v>
      </c>
      <c r="C68" s="24">
        <v>111657.8</v>
      </c>
      <c r="D68" s="25">
        <v>2.298</v>
      </c>
    </row>
    <row r="69" spans="1:4" ht="15.75" thickBot="1" x14ac:dyDescent="0.3">
      <c r="A69" s="26" t="s">
        <v>13</v>
      </c>
      <c r="B69" s="27">
        <f>SUM(B8:B68)</f>
        <v>29557632</v>
      </c>
      <c r="C69" s="27">
        <f>SUM(C8:C68)</f>
        <v>30066335.630000003</v>
      </c>
      <c r="D69" s="28"/>
    </row>
    <row r="70" spans="1:4" x14ac:dyDescent="0.25">
      <c r="A70" s="29"/>
      <c r="B70" s="30"/>
      <c r="C70" s="30"/>
      <c r="D70" s="31"/>
    </row>
    <row r="71" spans="1:4" x14ac:dyDescent="0.25">
      <c r="A71" s="29" t="s">
        <v>240</v>
      </c>
      <c r="B71" s="30"/>
      <c r="C71" s="30"/>
      <c r="D71" s="31"/>
    </row>
    <row r="72" spans="1:4" x14ac:dyDescent="0.25">
      <c r="A72" s="29" t="s">
        <v>232</v>
      </c>
      <c r="B72" s="32"/>
      <c r="C72" s="32"/>
    </row>
    <row r="73" spans="1:4" x14ac:dyDescent="0.25">
      <c r="B73" s="32"/>
      <c r="C73" s="32"/>
    </row>
    <row r="74" spans="1:4" x14ac:dyDescent="0.25">
      <c r="A74" s="18" t="s">
        <v>243</v>
      </c>
      <c r="B74" s="53">
        <v>30223550.699999999</v>
      </c>
      <c r="C74" s="32"/>
    </row>
    <row r="75" spans="1:4" x14ac:dyDescent="0.25">
      <c r="B75" s="30"/>
      <c r="C75" s="33"/>
      <c r="D75" s="31"/>
    </row>
    <row r="76" spans="1:4" x14ac:dyDescent="0.25">
      <c r="B76" s="30"/>
      <c r="C76" s="33"/>
      <c r="D76" s="31"/>
    </row>
    <row r="77" spans="1:4" x14ac:dyDescent="0.25">
      <c r="B77" s="32"/>
      <c r="C77" s="32"/>
    </row>
    <row r="78" spans="1:4" ht="15.75" thickBot="1" x14ac:dyDescent="0.3">
      <c r="A78" s="47" t="s">
        <v>14</v>
      </c>
      <c r="C78" s="19"/>
    </row>
    <row r="79" spans="1:4" ht="29.25" thickBot="1" x14ac:dyDescent="0.3">
      <c r="A79" s="8" t="s">
        <v>3</v>
      </c>
      <c r="B79" s="9" t="s">
        <v>4</v>
      </c>
      <c r="C79" s="10" t="s">
        <v>5</v>
      </c>
      <c r="D79" s="12" t="s">
        <v>6</v>
      </c>
    </row>
    <row r="80" spans="1:4" x14ac:dyDescent="0.25">
      <c r="A80" s="20" t="s">
        <v>136</v>
      </c>
      <c r="B80" s="21">
        <v>300000</v>
      </c>
      <c r="C80" s="21">
        <v>247034.1</v>
      </c>
      <c r="D80" s="22">
        <v>1.403</v>
      </c>
    </row>
    <row r="81" spans="1:4" x14ac:dyDescent="0.25">
      <c r="A81" s="23" t="s">
        <v>137</v>
      </c>
      <c r="B81" s="24">
        <v>126000</v>
      </c>
      <c r="C81" s="24">
        <v>109453.22</v>
      </c>
      <c r="D81" s="25">
        <v>4.4240000000000004</v>
      </c>
    </row>
    <row r="82" spans="1:4" x14ac:dyDescent="0.25">
      <c r="A82" s="23" t="s">
        <v>138</v>
      </c>
      <c r="B82" s="24">
        <v>300000</v>
      </c>
      <c r="C82" s="24">
        <v>249585.84</v>
      </c>
      <c r="D82" s="25">
        <v>0.59099999999999997</v>
      </c>
    </row>
    <row r="83" spans="1:4" x14ac:dyDescent="0.25">
      <c r="A83" s="23" t="s">
        <v>139</v>
      </c>
      <c r="B83" s="24">
        <v>200000</v>
      </c>
      <c r="C83" s="24">
        <v>171938</v>
      </c>
      <c r="D83" s="25">
        <v>3.21</v>
      </c>
    </row>
    <row r="84" spans="1:4" x14ac:dyDescent="0.25">
      <c r="A84" s="23" t="s">
        <v>140</v>
      </c>
      <c r="B84" s="24">
        <v>40000</v>
      </c>
      <c r="C84" s="24">
        <v>33536.57</v>
      </c>
      <c r="D84" s="25">
        <v>3.468</v>
      </c>
    </row>
    <row r="85" spans="1:4" x14ac:dyDescent="0.25">
      <c r="A85" s="23" t="s">
        <v>141</v>
      </c>
      <c r="B85" s="24">
        <v>100000</v>
      </c>
      <c r="C85" s="24">
        <v>84241.86</v>
      </c>
      <c r="D85" s="25">
        <v>2.0619999999999998</v>
      </c>
    </row>
    <row r="86" spans="1:4" x14ac:dyDescent="0.25">
      <c r="A86" s="23" t="s">
        <v>142</v>
      </c>
      <c r="B86" s="24">
        <v>100000</v>
      </c>
      <c r="C86" s="24">
        <v>81882.11</v>
      </c>
      <c r="D86" s="25">
        <v>2.0459999999999998</v>
      </c>
    </row>
    <row r="87" spans="1:4" x14ac:dyDescent="0.25">
      <c r="A87" s="23" t="s">
        <v>143</v>
      </c>
      <c r="B87" s="24">
        <v>100000</v>
      </c>
      <c r="C87" s="24">
        <v>81006.2</v>
      </c>
      <c r="D87" s="25">
        <v>2.82</v>
      </c>
    </row>
    <row r="88" spans="1:4" ht="15.75" thickBot="1" x14ac:dyDescent="0.3">
      <c r="A88" s="34" t="s">
        <v>144</v>
      </c>
      <c r="B88" s="35">
        <v>400000</v>
      </c>
      <c r="C88" s="35">
        <v>329150.34000000003</v>
      </c>
      <c r="D88" s="36">
        <v>0.90600000000000003</v>
      </c>
    </row>
    <row r="89" spans="1:4" ht="15.75" thickBot="1" x14ac:dyDescent="0.3">
      <c r="A89" s="37" t="s">
        <v>13</v>
      </c>
      <c r="B89" s="38">
        <f>SUM(B80:B88)</f>
        <v>1666000</v>
      </c>
      <c r="C89" s="38">
        <f>SUM(C80:C88)</f>
        <v>1387828.24</v>
      </c>
      <c r="D89" s="39"/>
    </row>
    <row r="90" spans="1:4" x14ac:dyDescent="0.25">
      <c r="B90" s="32"/>
      <c r="C90" s="32"/>
    </row>
    <row r="91" spans="1:4" x14ac:dyDescent="0.25">
      <c r="A91" s="18" t="s">
        <v>243</v>
      </c>
      <c r="B91" s="53">
        <v>1397799.89</v>
      </c>
      <c r="C91" s="32"/>
    </row>
    <row r="92" spans="1:4" x14ac:dyDescent="0.25">
      <c r="B92" s="32"/>
      <c r="C92" s="32"/>
    </row>
    <row r="93" spans="1:4" x14ac:dyDescent="0.25">
      <c r="B93" s="32"/>
      <c r="C93" s="32"/>
    </row>
    <row r="94" spans="1:4" x14ac:dyDescent="0.25">
      <c r="B94" s="32"/>
      <c r="C94" s="32"/>
    </row>
    <row r="95" spans="1:4" x14ac:dyDescent="0.25">
      <c r="B95" s="32"/>
      <c r="C95" s="32"/>
    </row>
    <row r="96" spans="1:4" x14ac:dyDescent="0.25">
      <c r="B96" s="32"/>
      <c r="C96" s="32"/>
    </row>
    <row r="97" spans="1:5" x14ac:dyDescent="0.25">
      <c r="B97" s="32"/>
      <c r="C97" s="32"/>
    </row>
    <row r="98" spans="1:5" ht="60.6" customHeight="1" x14ac:dyDescent="0.25">
      <c r="B98" s="32"/>
      <c r="C98" s="32"/>
    </row>
    <row r="100" spans="1:5" x14ac:dyDescent="0.25">
      <c r="A100" s="47" t="s">
        <v>18</v>
      </c>
      <c r="B100" s="14"/>
      <c r="C100" s="48">
        <f>C135+C142+C151+C164+C171</f>
        <v>5526249.4100000011</v>
      </c>
    </row>
    <row r="101" spans="1:5" x14ac:dyDescent="0.25">
      <c r="C101" s="19"/>
    </row>
    <row r="102" spans="1:5" ht="15.75" thickBot="1" x14ac:dyDescent="0.3">
      <c r="A102" s="1" t="s">
        <v>19</v>
      </c>
      <c r="B102" s="2"/>
      <c r="C102" s="4"/>
    </row>
    <row r="103" spans="1:5" ht="28.5" x14ac:dyDescent="0.25">
      <c r="A103" s="5" t="s">
        <v>3</v>
      </c>
      <c r="B103" s="6" t="s">
        <v>48</v>
      </c>
      <c r="C103" s="7" t="s">
        <v>5</v>
      </c>
      <c r="D103" s="13" t="s">
        <v>6</v>
      </c>
    </row>
    <row r="104" spans="1:5" x14ac:dyDescent="0.25">
      <c r="A104" s="40" t="s">
        <v>145</v>
      </c>
      <c r="B104" s="24">
        <v>2550</v>
      </c>
      <c r="C104" s="24">
        <v>426232.5</v>
      </c>
      <c r="D104" s="41"/>
    </row>
    <row r="105" spans="1:5" x14ac:dyDescent="0.25">
      <c r="A105" s="40" t="s">
        <v>21</v>
      </c>
      <c r="B105" s="24">
        <v>420</v>
      </c>
      <c r="C105" s="24">
        <v>80430</v>
      </c>
      <c r="D105" s="40">
        <v>44.276000000000003</v>
      </c>
      <c r="E105" s="32"/>
    </row>
    <row r="106" spans="1:5" x14ac:dyDescent="0.25">
      <c r="A106" s="40" t="s">
        <v>146</v>
      </c>
      <c r="B106" s="24">
        <v>23930</v>
      </c>
      <c r="C106" s="24">
        <v>591908.55000000005</v>
      </c>
      <c r="D106" s="40"/>
      <c r="E106" s="32"/>
    </row>
    <row r="107" spans="1:5" x14ac:dyDescent="0.25">
      <c r="A107" s="40" t="s">
        <v>22</v>
      </c>
      <c r="B107" s="24">
        <v>19140</v>
      </c>
      <c r="C107" s="24">
        <v>305665.8</v>
      </c>
      <c r="D107" s="40">
        <v>67.751000000000005</v>
      </c>
      <c r="E107" s="32"/>
    </row>
    <row r="108" spans="1:5" x14ac:dyDescent="0.25">
      <c r="A108" s="40" t="s">
        <v>23</v>
      </c>
      <c r="B108" s="24">
        <v>1</v>
      </c>
      <c r="C108" s="24">
        <v>7.18</v>
      </c>
      <c r="D108" s="40">
        <v>139.29499999999999</v>
      </c>
      <c r="E108" s="32"/>
    </row>
    <row r="109" spans="1:5" x14ac:dyDescent="0.25">
      <c r="A109" s="40" t="s">
        <v>147</v>
      </c>
      <c r="B109" s="24">
        <v>3600</v>
      </c>
      <c r="C109" s="24">
        <v>69318</v>
      </c>
      <c r="D109" s="40"/>
      <c r="E109" s="32"/>
    </row>
    <row r="110" spans="1:5" x14ac:dyDescent="0.25">
      <c r="A110" s="40" t="s">
        <v>25</v>
      </c>
      <c r="B110" s="24">
        <v>12650</v>
      </c>
      <c r="C110" s="24">
        <v>131813</v>
      </c>
      <c r="D110" s="40">
        <v>375.09300000000002</v>
      </c>
      <c r="E110" s="32"/>
    </row>
    <row r="111" spans="1:5" x14ac:dyDescent="0.25">
      <c r="A111" s="40" t="s">
        <v>148</v>
      </c>
      <c r="B111" s="24">
        <v>34800</v>
      </c>
      <c r="C111" s="24">
        <v>100398</v>
      </c>
      <c r="D111" s="40"/>
      <c r="E111" s="32"/>
    </row>
    <row r="112" spans="1:5" x14ac:dyDescent="0.25">
      <c r="A112" s="40" t="s">
        <v>149</v>
      </c>
      <c r="B112" s="24">
        <v>16431</v>
      </c>
      <c r="C112" s="24">
        <v>293375.51</v>
      </c>
      <c r="D112" s="40">
        <v>4.2359999999999998</v>
      </c>
      <c r="E112" s="32"/>
    </row>
    <row r="113" spans="1:5" x14ac:dyDescent="0.25">
      <c r="A113" s="40" t="s">
        <v>150</v>
      </c>
      <c r="B113" s="24">
        <v>1400</v>
      </c>
      <c r="C113" s="24">
        <v>20069</v>
      </c>
      <c r="D113" s="40">
        <v>6.9420000000000002</v>
      </c>
      <c r="E113" s="32"/>
    </row>
    <row r="114" spans="1:5" x14ac:dyDescent="0.25">
      <c r="A114" s="40" t="s">
        <v>151</v>
      </c>
      <c r="B114" s="24">
        <v>1950</v>
      </c>
      <c r="C114" s="24">
        <v>65297.760000000002</v>
      </c>
      <c r="D114" s="41"/>
    </row>
    <row r="115" spans="1:5" x14ac:dyDescent="0.25">
      <c r="A115" s="40" t="s">
        <v>152</v>
      </c>
      <c r="B115" s="24">
        <v>1</v>
      </c>
      <c r="C115" s="24">
        <v>16.68</v>
      </c>
      <c r="D115" s="41">
        <v>62.753999999999998</v>
      </c>
    </row>
    <row r="116" spans="1:5" x14ac:dyDescent="0.25">
      <c r="A116" s="40" t="s">
        <v>30</v>
      </c>
      <c r="B116" s="24">
        <v>4300</v>
      </c>
      <c r="C116" s="24">
        <v>42656</v>
      </c>
      <c r="D116" s="41">
        <v>1158.607</v>
      </c>
    </row>
    <row r="117" spans="1:5" x14ac:dyDescent="0.25">
      <c r="A117" s="40" t="s">
        <v>153</v>
      </c>
      <c r="B117" s="24">
        <v>1</v>
      </c>
      <c r="C117" s="24">
        <v>44.7</v>
      </c>
      <c r="D117" s="41">
        <v>32.366</v>
      </c>
    </row>
    <row r="118" spans="1:5" x14ac:dyDescent="0.25">
      <c r="A118" s="40" t="s">
        <v>32</v>
      </c>
      <c r="B118" s="24">
        <v>1160</v>
      </c>
      <c r="C118" s="24">
        <v>284664</v>
      </c>
      <c r="D118" s="41">
        <v>14.663</v>
      </c>
    </row>
    <row r="119" spans="1:5" x14ac:dyDescent="0.25">
      <c r="A119" s="40" t="s">
        <v>154</v>
      </c>
      <c r="B119" s="24">
        <v>12100</v>
      </c>
      <c r="C119" s="24">
        <v>50575.58</v>
      </c>
      <c r="D119" s="41"/>
    </row>
    <row r="120" spans="1:5" x14ac:dyDescent="0.25">
      <c r="A120" s="40" t="s">
        <v>155</v>
      </c>
      <c r="B120" s="24">
        <v>2590</v>
      </c>
      <c r="C120" s="24">
        <v>180611.72</v>
      </c>
      <c r="D120" s="41">
        <v>41.396000000000001</v>
      </c>
    </row>
    <row r="121" spans="1:5" x14ac:dyDescent="0.25">
      <c r="A121" s="40" t="s">
        <v>156</v>
      </c>
      <c r="B121" s="24">
        <v>11300</v>
      </c>
      <c r="C121" s="24">
        <v>70198.14</v>
      </c>
      <c r="D121" s="41"/>
    </row>
    <row r="122" spans="1:5" x14ac:dyDescent="0.25">
      <c r="A122" s="40" t="s">
        <v>34</v>
      </c>
      <c r="B122" s="24">
        <v>13200</v>
      </c>
      <c r="C122" s="24">
        <v>224400</v>
      </c>
      <c r="D122" s="41"/>
    </row>
    <row r="123" spans="1:5" x14ac:dyDescent="0.25">
      <c r="A123" s="40" t="s">
        <v>35</v>
      </c>
      <c r="B123" s="24">
        <v>3000</v>
      </c>
      <c r="C123" s="24">
        <v>280350</v>
      </c>
      <c r="D123" s="41">
        <v>40.862000000000002</v>
      </c>
    </row>
    <row r="124" spans="1:5" x14ac:dyDescent="0.25">
      <c r="A124" s="40" t="s">
        <v>157</v>
      </c>
      <c r="B124" s="24">
        <v>16200</v>
      </c>
      <c r="C124" s="24">
        <v>131625</v>
      </c>
      <c r="D124" s="41">
        <v>8.718</v>
      </c>
    </row>
    <row r="125" spans="1:5" x14ac:dyDescent="0.25">
      <c r="A125" s="40" t="s">
        <v>158</v>
      </c>
      <c r="B125" s="24">
        <v>61230</v>
      </c>
      <c r="C125" s="24">
        <v>119201.15</v>
      </c>
      <c r="D125" s="41"/>
    </row>
    <row r="126" spans="1:5" x14ac:dyDescent="0.25">
      <c r="A126" s="40" t="s">
        <v>159</v>
      </c>
      <c r="B126" s="24">
        <v>115</v>
      </c>
      <c r="C126" s="24">
        <v>29158.25</v>
      </c>
      <c r="D126" s="41"/>
    </row>
    <row r="127" spans="1:5" x14ac:dyDescent="0.25">
      <c r="A127" s="40" t="s">
        <v>160</v>
      </c>
      <c r="B127" s="24">
        <v>5140</v>
      </c>
      <c r="C127" s="24">
        <v>534560</v>
      </c>
      <c r="D127" s="41">
        <v>27.114999999999998</v>
      </c>
    </row>
    <row r="128" spans="1:5" x14ac:dyDescent="0.25">
      <c r="A128" s="40" t="s">
        <v>161</v>
      </c>
      <c r="B128" s="24">
        <v>2635</v>
      </c>
      <c r="C128" s="24">
        <v>130688.83</v>
      </c>
      <c r="D128" s="41">
        <v>10.374000000000001</v>
      </c>
    </row>
    <row r="129" spans="1:5" x14ac:dyDescent="0.25">
      <c r="A129" s="40" t="s">
        <v>39</v>
      </c>
      <c r="B129" s="24">
        <v>5610</v>
      </c>
      <c r="C129" s="24">
        <v>397188</v>
      </c>
      <c r="D129" s="41">
        <v>25.608000000000001</v>
      </c>
    </row>
    <row r="130" spans="1:5" x14ac:dyDescent="0.25">
      <c r="A130" s="40" t="s">
        <v>41</v>
      </c>
      <c r="B130" s="24">
        <v>3000</v>
      </c>
      <c r="C130" s="24">
        <v>45600</v>
      </c>
      <c r="D130" s="41">
        <v>133.072</v>
      </c>
    </row>
    <row r="131" spans="1:5" x14ac:dyDescent="0.25">
      <c r="A131" s="40" t="s">
        <v>42</v>
      </c>
      <c r="B131" s="24">
        <v>2440</v>
      </c>
      <c r="C131" s="24">
        <v>269254</v>
      </c>
      <c r="D131" s="41">
        <v>18.149000000000001</v>
      </c>
    </row>
    <row r="132" spans="1:5" x14ac:dyDescent="0.25">
      <c r="A132" s="40" t="s">
        <v>43</v>
      </c>
      <c r="B132" s="24">
        <v>101850</v>
      </c>
      <c r="C132" s="24">
        <v>282124.5</v>
      </c>
      <c r="D132" s="41">
        <v>135.82</v>
      </c>
    </row>
    <row r="133" spans="1:5" x14ac:dyDescent="0.25">
      <c r="A133" s="40" t="s">
        <v>162</v>
      </c>
      <c r="B133" s="24">
        <v>1</v>
      </c>
      <c r="C133" s="24">
        <v>9.26</v>
      </c>
      <c r="D133" s="41">
        <v>169.67500000000001</v>
      </c>
    </row>
    <row r="134" spans="1:5" ht="15.75" thickBot="1" x14ac:dyDescent="0.3">
      <c r="A134" s="40" t="s">
        <v>163</v>
      </c>
      <c r="B134" s="24">
        <v>800</v>
      </c>
      <c r="C134" s="24">
        <v>21058.63</v>
      </c>
      <c r="D134" s="41">
        <v>624.65200000000004</v>
      </c>
    </row>
    <row r="135" spans="1:5" ht="15.75" thickBot="1" x14ac:dyDescent="0.3">
      <c r="A135" s="37" t="s">
        <v>13</v>
      </c>
      <c r="B135" s="38">
        <f>SUM(B104:B134)</f>
        <v>363545</v>
      </c>
      <c r="C135" s="38">
        <f>SUM(C104:C134)</f>
        <v>5178499.74</v>
      </c>
      <c r="D135" s="39"/>
    </row>
    <row r="137" spans="1:5" x14ac:dyDescent="0.25">
      <c r="A137" s="18" t="s">
        <v>243</v>
      </c>
      <c r="B137" s="52">
        <v>5190125.25</v>
      </c>
    </row>
    <row r="139" spans="1:5" ht="15.75" thickBot="1" x14ac:dyDescent="0.3">
      <c r="A139" s="1" t="s">
        <v>165</v>
      </c>
      <c r="B139" s="2"/>
      <c r="C139" s="4"/>
      <c r="E139" s="32"/>
    </row>
    <row r="140" spans="1:5" ht="28.5" x14ac:dyDescent="0.25">
      <c r="A140" s="5" t="s">
        <v>3</v>
      </c>
      <c r="B140" s="6" t="s">
        <v>48</v>
      </c>
      <c r="C140" s="7" t="s">
        <v>5</v>
      </c>
      <c r="D140" s="13" t="s">
        <v>6</v>
      </c>
      <c r="E140" s="32"/>
    </row>
    <row r="141" spans="1:5" x14ac:dyDescent="0.25">
      <c r="A141" s="23" t="s">
        <v>164</v>
      </c>
      <c r="B141" s="24">
        <v>1</v>
      </c>
      <c r="C141" s="24">
        <v>31.34</v>
      </c>
      <c r="D141" s="25">
        <v>41.790999999999997</v>
      </c>
    </row>
    <row r="142" spans="1:5" ht="15.75" thickBot="1" x14ac:dyDescent="0.3">
      <c r="A142" s="26" t="s">
        <v>13</v>
      </c>
      <c r="B142" s="27">
        <f>SUM(B141)</f>
        <v>1</v>
      </c>
      <c r="C142" s="42">
        <f>SUM(C141)</f>
        <v>31.34</v>
      </c>
      <c r="D142" s="28"/>
      <c r="E142" s="32"/>
    </row>
    <row r="143" spans="1:5" x14ac:dyDescent="0.25">
      <c r="A143" s="32"/>
      <c r="B143" s="32"/>
      <c r="D143" s="32"/>
      <c r="E143" s="32"/>
    </row>
    <row r="144" spans="1:5" ht="19.149999999999999" customHeight="1" x14ac:dyDescent="0.25">
      <c r="A144" s="18" t="s">
        <v>243</v>
      </c>
      <c r="B144" s="53">
        <f>32.69</f>
        <v>32.69</v>
      </c>
      <c r="D144" s="32"/>
      <c r="E144" s="32"/>
    </row>
    <row r="145" spans="1:5" ht="34.9" customHeight="1" x14ac:dyDescent="0.25">
      <c r="B145" s="32"/>
      <c r="D145" s="32"/>
      <c r="E145" s="32"/>
    </row>
    <row r="146" spans="1:5" ht="24" customHeight="1" x14ac:dyDescent="0.25">
      <c r="A146" s="32"/>
      <c r="B146" s="32"/>
      <c r="D146" s="32"/>
      <c r="E146" s="32"/>
    </row>
    <row r="147" spans="1:5" ht="15.75" thickBot="1" x14ac:dyDescent="0.3">
      <c r="A147" s="1" t="s">
        <v>49</v>
      </c>
      <c r="B147" s="2"/>
      <c r="C147" s="4"/>
      <c r="E147" s="32"/>
    </row>
    <row r="148" spans="1:5" ht="28.5" x14ac:dyDescent="0.25">
      <c r="A148" s="5" t="s">
        <v>3</v>
      </c>
      <c r="B148" s="6" t="s">
        <v>48</v>
      </c>
      <c r="C148" s="7" t="s">
        <v>5</v>
      </c>
      <c r="D148" s="13" t="s">
        <v>6</v>
      </c>
    </row>
    <row r="149" spans="1:5" x14ac:dyDescent="0.25">
      <c r="A149" s="23" t="s">
        <v>166</v>
      </c>
      <c r="B149" s="24">
        <v>380</v>
      </c>
      <c r="C149" s="24">
        <f>29168.1-573.28</f>
        <v>28594.82</v>
      </c>
      <c r="D149" s="11"/>
    </row>
    <row r="150" spans="1:5" x14ac:dyDescent="0.25">
      <c r="A150" s="23" t="s">
        <v>50</v>
      </c>
      <c r="B150" s="24">
        <v>500</v>
      </c>
      <c r="C150" s="24">
        <f>114399.22-10359.51</f>
        <v>104039.71</v>
      </c>
      <c r="D150" s="25">
        <v>2.589</v>
      </c>
      <c r="E150" s="32"/>
    </row>
    <row r="151" spans="1:5" ht="15.75" thickBot="1" x14ac:dyDescent="0.3">
      <c r="A151" s="26" t="s">
        <v>13</v>
      </c>
      <c r="B151" s="27">
        <f>SUM(B149:B150)</f>
        <v>880</v>
      </c>
      <c r="C151" s="27">
        <f>SUM(C149:C150)</f>
        <v>132634.53</v>
      </c>
      <c r="D151" s="28"/>
      <c r="E151" s="32"/>
    </row>
    <row r="152" spans="1:5" x14ac:dyDescent="0.25">
      <c r="A152" s="29"/>
      <c r="B152" s="30"/>
      <c r="C152" s="30"/>
      <c r="D152" s="31"/>
      <c r="E152" s="32"/>
    </row>
    <row r="153" spans="1:5" x14ac:dyDescent="0.25">
      <c r="A153" s="18" t="s">
        <v>243</v>
      </c>
      <c r="B153" s="54">
        <f>134955.57</f>
        <v>134955.57</v>
      </c>
      <c r="C153" s="30"/>
      <c r="D153" s="31"/>
      <c r="E153" s="32"/>
    </row>
    <row r="154" spans="1:5" x14ac:dyDescent="0.25">
      <c r="E154" s="32"/>
    </row>
    <row r="155" spans="1:5" x14ac:dyDescent="0.25">
      <c r="E155" s="32"/>
    </row>
    <row r="156" spans="1:5" ht="15.75" thickBot="1" x14ac:dyDescent="0.3">
      <c r="A156" s="1" t="s">
        <v>51</v>
      </c>
      <c r="B156" s="2"/>
      <c r="C156" s="4"/>
      <c r="E156" s="32"/>
    </row>
    <row r="157" spans="1:5" ht="28.5" x14ac:dyDescent="0.25">
      <c r="A157" s="5" t="s">
        <v>3</v>
      </c>
      <c r="B157" s="6" t="s">
        <v>48</v>
      </c>
      <c r="C157" s="7" t="s">
        <v>5</v>
      </c>
      <c r="D157" s="13" t="s">
        <v>6</v>
      </c>
      <c r="E157" s="32"/>
    </row>
    <row r="158" spans="1:5" x14ac:dyDescent="0.25">
      <c r="A158" s="40" t="s">
        <v>167</v>
      </c>
      <c r="B158" s="24">
        <v>790</v>
      </c>
      <c r="C158" s="24">
        <f>115593.63-2098.92</f>
        <v>113494.71</v>
      </c>
      <c r="D158" s="43">
        <v>163.64400000000001</v>
      </c>
      <c r="E158" s="32"/>
    </row>
    <row r="159" spans="1:5" x14ac:dyDescent="0.25">
      <c r="A159" s="40" t="s">
        <v>168</v>
      </c>
      <c r="B159" s="24">
        <v>1</v>
      </c>
      <c r="C159" s="24">
        <f>912.5-13.9</f>
        <v>898.6</v>
      </c>
      <c r="D159" s="43">
        <v>39.896000000000001</v>
      </c>
      <c r="E159" s="32"/>
    </row>
    <row r="160" spans="1:5" x14ac:dyDescent="0.25">
      <c r="A160" s="40" t="s">
        <v>169</v>
      </c>
      <c r="B160" s="24">
        <v>1</v>
      </c>
      <c r="C160" s="24">
        <f>136.24-1.45</f>
        <v>134.79000000000002</v>
      </c>
      <c r="D160" s="43">
        <v>12.904</v>
      </c>
      <c r="E160" s="32"/>
    </row>
    <row r="161" spans="1:5" x14ac:dyDescent="0.25">
      <c r="A161" s="40" t="s">
        <v>170</v>
      </c>
      <c r="B161" s="24">
        <v>801</v>
      </c>
      <c r="C161" s="24">
        <f>2912.71-59.21</f>
        <v>2853.5</v>
      </c>
      <c r="D161" s="43">
        <v>17.556000000000001</v>
      </c>
      <c r="E161" s="32"/>
    </row>
    <row r="162" spans="1:5" x14ac:dyDescent="0.25">
      <c r="A162" s="40" t="s">
        <v>171</v>
      </c>
      <c r="B162" s="24">
        <v>675</v>
      </c>
      <c r="C162" s="24">
        <f>99242.42-1722.26</f>
        <v>97520.16</v>
      </c>
      <c r="D162" s="43"/>
      <c r="E162" s="32"/>
    </row>
    <row r="163" spans="1:5" x14ac:dyDescent="0.25">
      <c r="A163" s="40" t="s">
        <v>172</v>
      </c>
      <c r="B163" s="24">
        <v>1</v>
      </c>
      <c r="C163" s="24">
        <f>160.2-3.1</f>
        <v>157.1</v>
      </c>
      <c r="D163" s="43">
        <v>-8.9890000000000008</v>
      </c>
      <c r="E163" s="32"/>
    </row>
    <row r="164" spans="1:5" ht="15.75" thickBot="1" x14ac:dyDescent="0.3">
      <c r="A164" s="26" t="s">
        <v>13</v>
      </c>
      <c r="B164" s="27">
        <f>SUM(B158:B163)</f>
        <v>2269</v>
      </c>
      <c r="C164" s="27">
        <f>SUM(C158:C163)</f>
        <v>215058.86000000002</v>
      </c>
      <c r="D164" s="28"/>
      <c r="E164" s="32"/>
    </row>
    <row r="165" spans="1:5" x14ac:dyDescent="0.25">
      <c r="A165" s="32"/>
      <c r="B165" s="32"/>
      <c r="D165" s="32"/>
      <c r="E165" s="32"/>
    </row>
    <row r="166" spans="1:5" x14ac:dyDescent="0.25">
      <c r="A166" s="18" t="s">
        <v>243</v>
      </c>
      <c r="B166" s="53">
        <f>217121.04</f>
        <v>217121.04</v>
      </c>
      <c r="D166" s="32"/>
      <c r="E166" s="32"/>
    </row>
    <row r="167" spans="1:5" x14ac:dyDescent="0.25">
      <c r="A167" s="32"/>
      <c r="B167" s="32"/>
      <c r="D167" s="32"/>
      <c r="E167" s="32"/>
    </row>
    <row r="168" spans="1:5" ht="15.75" thickBot="1" x14ac:dyDescent="0.3">
      <c r="A168" s="1" t="s">
        <v>173</v>
      </c>
      <c r="B168" s="2"/>
      <c r="C168" s="4"/>
      <c r="E168" s="32"/>
    </row>
    <row r="169" spans="1:5" ht="28.5" x14ac:dyDescent="0.25">
      <c r="A169" s="5" t="s">
        <v>3</v>
      </c>
      <c r="B169" s="6" t="s">
        <v>48</v>
      </c>
      <c r="C169" s="7" t="s">
        <v>5</v>
      </c>
      <c r="D169" s="13" t="s">
        <v>6</v>
      </c>
      <c r="E169" s="32"/>
    </row>
    <row r="170" spans="1:5" x14ac:dyDescent="0.25">
      <c r="A170" s="40" t="s">
        <v>174</v>
      </c>
      <c r="B170" s="24">
        <v>1</v>
      </c>
      <c r="C170" s="24">
        <f>25.13-0.19</f>
        <v>24.939999999999998</v>
      </c>
      <c r="D170" s="41">
        <v>46.375</v>
      </c>
      <c r="E170" s="32"/>
    </row>
    <row r="171" spans="1:5" ht="15.75" thickBot="1" x14ac:dyDescent="0.3">
      <c r="A171" s="26" t="s">
        <v>13</v>
      </c>
      <c r="B171" s="27">
        <f>SUM(B170)</f>
        <v>1</v>
      </c>
      <c r="C171" s="42">
        <f>SUM(C170)</f>
        <v>24.939999999999998</v>
      </c>
      <c r="D171" s="28"/>
      <c r="E171" s="32"/>
    </row>
    <row r="172" spans="1:5" x14ac:dyDescent="0.25">
      <c r="A172" s="32"/>
      <c r="B172" s="32"/>
      <c r="D172" s="32"/>
      <c r="E172" s="32"/>
    </row>
    <row r="173" spans="1:5" x14ac:dyDescent="0.25">
      <c r="A173" s="18" t="s">
        <v>243</v>
      </c>
      <c r="B173" s="53">
        <f>27.95</f>
        <v>27.95</v>
      </c>
      <c r="D173" s="32"/>
      <c r="E173" s="32"/>
    </row>
    <row r="174" spans="1:5" x14ac:dyDescent="0.25">
      <c r="B174" s="32"/>
      <c r="D174" s="32"/>
      <c r="E174" s="32"/>
    </row>
    <row r="175" spans="1:5" x14ac:dyDescent="0.25">
      <c r="A175" s="3" t="s">
        <v>206</v>
      </c>
      <c r="B175" s="32"/>
      <c r="C175" s="49">
        <f>C219+C185</f>
        <v>9921191.4600000009</v>
      </c>
      <c r="D175" s="32"/>
      <c r="E175" s="32"/>
    </row>
    <row r="176" spans="1:5" x14ac:dyDescent="0.25">
      <c r="B176" s="32"/>
      <c r="D176" s="32"/>
      <c r="E176" s="32"/>
    </row>
    <row r="177" spans="1:5" ht="15.75" thickBot="1" x14ac:dyDescent="0.3">
      <c r="A177" s="3" t="s">
        <v>92</v>
      </c>
      <c r="C177" s="19"/>
      <c r="E177" s="32"/>
    </row>
    <row r="178" spans="1:5" ht="28.5" x14ac:dyDescent="0.25">
      <c r="A178" s="5" t="s">
        <v>3</v>
      </c>
      <c r="B178" s="6" t="s">
        <v>20</v>
      </c>
      <c r="C178" s="7" t="s">
        <v>5</v>
      </c>
      <c r="D178" s="13" t="s">
        <v>6</v>
      </c>
      <c r="E178" s="32"/>
    </row>
    <row r="179" spans="1:5" x14ac:dyDescent="0.25">
      <c r="A179" s="40" t="s">
        <v>198</v>
      </c>
      <c r="B179" s="24">
        <v>810.029</v>
      </c>
      <c r="C179" s="24">
        <f>100000-11882.88</f>
        <v>88117.119999999995</v>
      </c>
      <c r="D179" s="41"/>
      <c r="E179" s="32"/>
    </row>
    <row r="180" spans="1:5" x14ac:dyDescent="0.25">
      <c r="A180" s="40" t="s">
        <v>199</v>
      </c>
      <c r="B180" s="24">
        <v>1800</v>
      </c>
      <c r="C180" s="24">
        <f>176828.88-21941.05</f>
        <v>154887.83000000002</v>
      </c>
      <c r="D180" s="41"/>
      <c r="E180" s="32"/>
    </row>
    <row r="181" spans="1:5" x14ac:dyDescent="0.25">
      <c r="A181" s="40" t="s">
        <v>200</v>
      </c>
      <c r="B181" s="24">
        <v>3300</v>
      </c>
      <c r="C181" s="24">
        <f>370768.31-45193.53</f>
        <v>325574.78000000003</v>
      </c>
      <c r="D181" s="41"/>
      <c r="E181" s="32"/>
    </row>
    <row r="182" spans="1:5" x14ac:dyDescent="0.25">
      <c r="A182" s="40" t="s">
        <v>201</v>
      </c>
      <c r="B182" s="24">
        <v>16.21</v>
      </c>
      <c r="C182" s="24">
        <f>100000-11882.87</f>
        <v>88117.13</v>
      </c>
      <c r="D182" s="41"/>
      <c r="E182" s="32"/>
    </row>
    <row r="183" spans="1:5" ht="30" x14ac:dyDescent="0.25">
      <c r="A183" s="51" t="s">
        <v>202</v>
      </c>
      <c r="B183" s="24">
        <v>9000</v>
      </c>
      <c r="C183" s="24">
        <f>788716.89-92035.69</f>
        <v>696681.2</v>
      </c>
      <c r="D183" s="41">
        <v>2.3010000000000002</v>
      </c>
      <c r="E183" s="32"/>
    </row>
    <row r="184" spans="1:5" x14ac:dyDescent="0.25">
      <c r="A184" s="40" t="s">
        <v>203</v>
      </c>
      <c r="B184" s="24">
        <v>6000</v>
      </c>
      <c r="C184" s="24">
        <f>1132149.65-124810.57</f>
        <v>1007339.0799999998</v>
      </c>
      <c r="D184" s="41"/>
      <c r="E184" s="32"/>
    </row>
    <row r="185" spans="1:5" ht="15.75" thickBot="1" x14ac:dyDescent="0.3">
      <c r="A185" s="26" t="s">
        <v>13</v>
      </c>
      <c r="B185" s="27">
        <f>SUM(B179:B184)</f>
        <v>20926.239000000001</v>
      </c>
      <c r="C185" s="27">
        <f>SUM(C179:C184)</f>
        <v>2360717.1399999997</v>
      </c>
      <c r="D185" s="28"/>
      <c r="E185" s="32"/>
    </row>
    <row r="186" spans="1:5" x14ac:dyDescent="0.25">
      <c r="E186" s="32"/>
    </row>
    <row r="187" spans="1:5" x14ac:dyDescent="0.25">
      <c r="A187" s="18" t="s">
        <v>243</v>
      </c>
      <c r="B187" s="52">
        <f>2410341.04</f>
        <v>2410341.04</v>
      </c>
      <c r="E187" s="32"/>
    </row>
    <row r="188" spans="1:5" ht="81" customHeight="1" x14ac:dyDescent="0.25">
      <c r="A188" s="32"/>
      <c r="B188" s="32"/>
      <c r="D188" s="32"/>
      <c r="E188" s="32"/>
    </row>
    <row r="189" spans="1:5" ht="15.75" thickBot="1" x14ac:dyDescent="0.3">
      <c r="A189" s="3" t="s">
        <v>53</v>
      </c>
      <c r="C189" s="19"/>
      <c r="E189" s="32"/>
    </row>
    <row r="190" spans="1:5" ht="28.5" x14ac:dyDescent="0.25">
      <c r="A190" s="5" t="s">
        <v>3</v>
      </c>
      <c r="B190" s="6" t="s">
        <v>20</v>
      </c>
      <c r="C190" s="7" t="s">
        <v>5</v>
      </c>
      <c r="D190" s="13" t="s">
        <v>6</v>
      </c>
      <c r="E190" s="32"/>
    </row>
    <row r="191" spans="1:5" x14ac:dyDescent="0.25">
      <c r="A191" s="23" t="s">
        <v>175</v>
      </c>
      <c r="B191" s="24">
        <v>2180.6999999999998</v>
      </c>
      <c r="C191" s="24">
        <v>300000</v>
      </c>
      <c r="D191" s="25"/>
    </row>
    <row r="192" spans="1:5" x14ac:dyDescent="0.25">
      <c r="A192" s="23" t="s">
        <v>176</v>
      </c>
      <c r="B192" s="24">
        <v>7523.72</v>
      </c>
      <c r="C192" s="24">
        <v>800000</v>
      </c>
      <c r="D192" s="25"/>
    </row>
    <row r="193" spans="1:4" x14ac:dyDescent="0.25">
      <c r="A193" s="23" t="s">
        <v>177</v>
      </c>
      <c r="B193" s="24">
        <v>1021.504</v>
      </c>
      <c r="C193" s="24">
        <v>200000</v>
      </c>
      <c r="D193" s="25"/>
    </row>
    <row r="194" spans="1:4" x14ac:dyDescent="0.25">
      <c r="A194" s="23" t="s">
        <v>178</v>
      </c>
      <c r="B194" s="24">
        <v>4622.9679999999998</v>
      </c>
      <c r="C194" s="24">
        <v>500000</v>
      </c>
      <c r="D194" s="25"/>
    </row>
    <row r="195" spans="1:4" x14ac:dyDescent="0.25">
      <c r="A195" s="23" t="s">
        <v>179</v>
      </c>
      <c r="B195" s="24">
        <v>27070.925999999999</v>
      </c>
      <c r="C195" s="24">
        <v>200000</v>
      </c>
      <c r="D195" s="25"/>
    </row>
    <row r="196" spans="1:4" x14ac:dyDescent="0.25">
      <c r="A196" s="23" t="s">
        <v>180</v>
      </c>
      <c r="B196" s="24">
        <v>664.07650000000001</v>
      </c>
      <c r="C196" s="24">
        <v>100000</v>
      </c>
      <c r="D196" s="25"/>
    </row>
    <row r="197" spans="1:4" x14ac:dyDescent="0.25">
      <c r="A197" s="23" t="s">
        <v>181</v>
      </c>
      <c r="B197" s="24">
        <v>613.60699999999997</v>
      </c>
      <c r="C197" s="24">
        <v>94888.19</v>
      </c>
      <c r="D197" s="25"/>
    </row>
    <row r="198" spans="1:4" x14ac:dyDescent="0.25">
      <c r="A198" s="23" t="s">
        <v>182</v>
      </c>
      <c r="B198" s="24">
        <v>290</v>
      </c>
      <c r="C198" s="24">
        <v>60017.5</v>
      </c>
      <c r="D198" s="25"/>
    </row>
    <row r="199" spans="1:4" x14ac:dyDescent="0.25">
      <c r="A199" s="23" t="s">
        <v>183</v>
      </c>
      <c r="B199" s="24">
        <v>8700</v>
      </c>
      <c r="C199" s="24">
        <v>198186</v>
      </c>
      <c r="D199" s="25">
        <v>22.859000000000002</v>
      </c>
    </row>
    <row r="200" spans="1:4" x14ac:dyDescent="0.25">
      <c r="A200" s="23" t="s">
        <v>184</v>
      </c>
      <c r="B200" s="24">
        <v>29500</v>
      </c>
      <c r="C200" s="24">
        <v>151012.72</v>
      </c>
      <c r="D200" s="25">
        <v>1.0780000000000001</v>
      </c>
    </row>
    <row r="201" spans="1:4" x14ac:dyDescent="0.25">
      <c r="A201" s="23" t="s">
        <v>185</v>
      </c>
      <c r="B201" s="24">
        <v>1500</v>
      </c>
      <c r="C201" s="24">
        <v>156210</v>
      </c>
      <c r="D201" s="25"/>
    </row>
    <row r="202" spans="1:4" x14ac:dyDescent="0.25">
      <c r="A202" s="23" t="s">
        <v>186</v>
      </c>
      <c r="B202" s="24">
        <v>9909.81</v>
      </c>
      <c r="C202" s="24">
        <v>99098.1</v>
      </c>
      <c r="D202" s="25"/>
    </row>
    <row r="203" spans="1:4" x14ac:dyDescent="0.25">
      <c r="A203" s="23" t="s">
        <v>187</v>
      </c>
      <c r="B203" s="24">
        <v>968.33199999999999</v>
      </c>
      <c r="C203" s="24">
        <v>98237.28</v>
      </c>
      <c r="D203" s="25"/>
    </row>
    <row r="204" spans="1:4" x14ac:dyDescent="0.25">
      <c r="A204" s="23" t="s">
        <v>188</v>
      </c>
      <c r="B204" s="24">
        <v>2370</v>
      </c>
      <c r="C204" s="24">
        <v>253328.6</v>
      </c>
      <c r="D204" s="25">
        <v>5.2889999999999997</v>
      </c>
    </row>
    <row r="205" spans="1:4" x14ac:dyDescent="0.25">
      <c r="A205" s="23" t="s">
        <v>189</v>
      </c>
      <c r="B205" s="24">
        <v>803.52</v>
      </c>
      <c r="C205" s="24">
        <v>99419.53</v>
      </c>
      <c r="D205" s="25"/>
    </row>
    <row r="206" spans="1:4" x14ac:dyDescent="0.25">
      <c r="A206" s="23" t="s">
        <v>69</v>
      </c>
      <c r="B206" s="24">
        <v>2505</v>
      </c>
      <c r="C206" s="24">
        <v>293410.65000000002</v>
      </c>
      <c r="D206" s="25">
        <v>14.795999999999999</v>
      </c>
    </row>
    <row r="207" spans="1:4" x14ac:dyDescent="0.25">
      <c r="A207" s="23" t="s">
        <v>190</v>
      </c>
      <c r="B207" s="24">
        <v>37343.294000000002</v>
      </c>
      <c r="C207" s="24">
        <v>398438.01</v>
      </c>
      <c r="D207" s="25">
        <v>4.298</v>
      </c>
    </row>
    <row r="208" spans="1:4" x14ac:dyDescent="0.25">
      <c r="A208" s="23" t="s">
        <v>191</v>
      </c>
      <c r="B208" s="24">
        <v>9307.11</v>
      </c>
      <c r="C208" s="24">
        <v>99479.05</v>
      </c>
      <c r="D208" s="25"/>
    </row>
    <row r="209" spans="1:4" x14ac:dyDescent="0.25">
      <c r="A209" s="23" t="s">
        <v>192</v>
      </c>
      <c r="B209" s="24">
        <v>9942.3369999999995</v>
      </c>
      <c r="C209" s="24">
        <v>200000</v>
      </c>
      <c r="D209" s="25"/>
    </row>
    <row r="210" spans="1:4" x14ac:dyDescent="0.25">
      <c r="A210" s="23" t="s">
        <v>193</v>
      </c>
      <c r="B210" s="24">
        <v>188823.55799999999</v>
      </c>
      <c r="C210" s="24">
        <v>1000000</v>
      </c>
      <c r="D210" s="25"/>
    </row>
    <row r="211" spans="1:4" x14ac:dyDescent="0.25">
      <c r="A211" s="23" t="s">
        <v>194</v>
      </c>
      <c r="B211" s="24">
        <v>700.40599999999995</v>
      </c>
      <c r="C211" s="24">
        <v>100000</v>
      </c>
      <c r="D211" s="25"/>
    </row>
    <row r="212" spans="1:4" x14ac:dyDescent="0.25">
      <c r="A212" s="23" t="s">
        <v>195</v>
      </c>
      <c r="B212" s="24">
        <v>611.52200000000005</v>
      </c>
      <c r="C212" s="24">
        <v>100000</v>
      </c>
      <c r="D212" s="25"/>
    </row>
    <row r="213" spans="1:4" x14ac:dyDescent="0.25">
      <c r="A213" s="23" t="s">
        <v>196</v>
      </c>
      <c r="B213" s="24">
        <v>6484.4359999999997</v>
      </c>
      <c r="C213" s="24">
        <v>99665.78</v>
      </c>
      <c r="D213" s="25"/>
    </row>
    <row r="214" spans="1:4" x14ac:dyDescent="0.25">
      <c r="A214" s="23" t="s">
        <v>197</v>
      </c>
      <c r="B214" s="24">
        <v>7272</v>
      </c>
      <c r="C214" s="24">
        <v>100000</v>
      </c>
      <c r="D214" s="25"/>
    </row>
    <row r="215" spans="1:4" x14ac:dyDescent="0.25">
      <c r="A215" s="23" t="s">
        <v>83</v>
      </c>
      <c r="B215" s="24">
        <v>5000</v>
      </c>
      <c r="C215" s="24">
        <v>218475</v>
      </c>
      <c r="D215" s="25">
        <v>1.2569999999999999</v>
      </c>
    </row>
    <row r="216" spans="1:4" x14ac:dyDescent="0.25">
      <c r="A216" s="23" t="s">
        <v>84</v>
      </c>
      <c r="B216" s="24">
        <v>37000</v>
      </c>
      <c r="C216" s="24">
        <v>645798</v>
      </c>
      <c r="D216" s="25"/>
    </row>
    <row r="217" spans="1:4" x14ac:dyDescent="0.25">
      <c r="A217" s="23" t="s">
        <v>85</v>
      </c>
      <c r="B217" s="24">
        <v>29969.030999999999</v>
      </c>
      <c r="C217" s="24">
        <v>290399.90999999997</v>
      </c>
      <c r="D217" s="25"/>
    </row>
    <row r="218" spans="1:4" x14ac:dyDescent="0.25">
      <c r="A218" s="23" t="s">
        <v>87</v>
      </c>
      <c r="B218" s="24">
        <v>14500</v>
      </c>
      <c r="C218" s="24">
        <v>704410</v>
      </c>
      <c r="D218" s="25">
        <v>2.2130000000000001</v>
      </c>
    </row>
    <row r="219" spans="1:4" ht="15.75" thickBot="1" x14ac:dyDescent="0.3">
      <c r="A219" s="26" t="s">
        <v>13</v>
      </c>
      <c r="B219" s="27">
        <f>SUM(B191:B218)</f>
        <v>447197.85750000004</v>
      </c>
      <c r="C219" s="27">
        <f>SUM(C191:C218)</f>
        <v>7560474.3200000003</v>
      </c>
      <c r="D219" s="28"/>
    </row>
    <row r="221" spans="1:4" x14ac:dyDescent="0.25">
      <c r="A221" s="18" t="s">
        <v>243</v>
      </c>
      <c r="B221" s="52">
        <f>7627977.13</f>
        <v>7627977.1299999999</v>
      </c>
    </row>
    <row r="225" spans="1:3" x14ac:dyDescent="0.25">
      <c r="A225" s="18" t="s">
        <v>244</v>
      </c>
      <c r="C225" s="55">
        <f>11500298</f>
        <v>11500298</v>
      </c>
    </row>
    <row r="226" spans="1:3" x14ac:dyDescent="0.25">
      <c r="A226" s="18" t="s">
        <v>245</v>
      </c>
      <c r="C226" s="55">
        <f>B221+B187+B173+B166+B153+B144+B137+B91+B74</f>
        <v>47201931.259999998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IMMOBILIZZATO</vt:lpstr>
      <vt:lpstr>LIBERO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2018-05-16T07:31:55Z</dcterms:modified>
</cp:coreProperties>
</file>